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578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S119" i="1"/>
  <c r="S117"/>
  <c r="S118"/>
  <c r="H66"/>
  <c r="R66"/>
  <c r="S66"/>
  <c r="H67"/>
  <c r="R67"/>
  <c r="S67"/>
  <c r="Q66"/>
  <c r="Q67"/>
  <c r="P66"/>
  <c r="P67"/>
  <c r="H68"/>
  <c r="H41"/>
  <c r="H40"/>
  <c r="H42"/>
  <c r="R68"/>
  <c r="S68"/>
  <c r="Q68"/>
  <c r="P68"/>
  <c r="S106"/>
  <c r="S107"/>
  <c r="S108"/>
  <c r="S109"/>
  <c r="S110"/>
  <c r="S111"/>
  <c r="S112"/>
  <c r="S113"/>
  <c r="S114"/>
  <c r="S115"/>
  <c r="S116"/>
  <c r="S105"/>
  <c r="H59"/>
  <c r="R59"/>
  <c r="S59"/>
  <c r="H60"/>
  <c r="R60"/>
  <c r="S60"/>
  <c r="H61"/>
  <c r="R61"/>
  <c r="S61"/>
  <c r="H62"/>
  <c r="R62"/>
  <c r="S62"/>
  <c r="H63"/>
  <c r="R63"/>
  <c r="S63"/>
  <c r="H64"/>
  <c r="R64"/>
  <c r="S64"/>
  <c r="H65"/>
  <c r="R65"/>
  <c r="S65"/>
  <c r="H58"/>
  <c r="R58"/>
  <c r="S58"/>
  <c r="N79"/>
  <c r="O79"/>
  <c r="J79"/>
  <c r="K79"/>
  <c r="L79"/>
  <c r="P79"/>
  <c r="N80"/>
  <c r="O80"/>
  <c r="J80"/>
  <c r="K80"/>
  <c r="L80"/>
  <c r="P80"/>
  <c r="N81"/>
  <c r="O81"/>
  <c r="J81"/>
  <c r="K81"/>
  <c r="L81"/>
  <c r="P81"/>
  <c r="N82"/>
  <c r="O82"/>
  <c r="J82"/>
  <c r="K82"/>
  <c r="L82"/>
  <c r="P82"/>
  <c r="N83"/>
  <c r="O83"/>
  <c r="J83"/>
  <c r="K83"/>
  <c r="L83"/>
  <c r="P83"/>
  <c r="N84"/>
  <c r="O84"/>
  <c r="J84"/>
  <c r="K84"/>
  <c r="L84"/>
  <c r="P84"/>
  <c r="N85"/>
  <c r="O85"/>
  <c r="J85"/>
  <c r="K85"/>
  <c r="L85"/>
  <c r="P85"/>
  <c r="N86"/>
  <c r="O86"/>
  <c r="J86"/>
  <c r="K86"/>
  <c r="L86"/>
  <c r="P86"/>
  <c r="N87"/>
  <c r="O87"/>
  <c r="J87"/>
  <c r="K87"/>
  <c r="L87"/>
  <c r="P87"/>
  <c r="N88"/>
  <c r="O88"/>
  <c r="J88"/>
  <c r="K88"/>
  <c r="L88"/>
  <c r="P88"/>
  <c r="N89"/>
  <c r="O89"/>
  <c r="J89"/>
  <c r="K89"/>
  <c r="L89"/>
  <c r="P89"/>
  <c r="N78"/>
  <c r="O78"/>
  <c r="J78"/>
  <c r="K78"/>
  <c r="L78"/>
  <c r="P78"/>
  <c r="R79"/>
  <c r="R80"/>
  <c r="R81"/>
  <c r="R82"/>
  <c r="R83"/>
  <c r="R84"/>
  <c r="R85"/>
  <c r="R86"/>
  <c r="R87"/>
  <c r="R88"/>
  <c r="R89"/>
  <c r="N90"/>
  <c r="O90"/>
  <c r="J90"/>
  <c r="K90"/>
  <c r="L90"/>
  <c r="P90"/>
  <c r="R90"/>
  <c r="N91"/>
  <c r="O91"/>
  <c r="J91"/>
  <c r="K91"/>
  <c r="L91"/>
  <c r="P91"/>
  <c r="R91"/>
  <c r="N92"/>
  <c r="O92"/>
  <c r="J92"/>
  <c r="K92"/>
  <c r="L92"/>
  <c r="P92"/>
  <c r="R92"/>
  <c r="R78"/>
  <c r="Q79"/>
  <c r="Q80"/>
  <c r="Q81"/>
  <c r="Q82"/>
  <c r="Q83"/>
  <c r="Q84"/>
  <c r="Q85"/>
  <c r="Q86"/>
  <c r="Q87"/>
  <c r="Q88"/>
  <c r="Q89"/>
  <c r="Q90"/>
  <c r="Q91"/>
  <c r="Q92"/>
  <c r="Q78"/>
  <c r="Q59"/>
  <c r="Q60"/>
  <c r="Q61"/>
  <c r="Q62"/>
  <c r="Q63"/>
  <c r="Q64"/>
  <c r="Q65"/>
  <c r="P59"/>
  <c r="P60"/>
  <c r="P61"/>
  <c r="P62"/>
  <c r="P63"/>
  <c r="P64"/>
  <c r="P65"/>
  <c r="P58"/>
  <c r="Q58"/>
  <c r="F65"/>
  <c r="F64"/>
  <c r="F63"/>
  <c r="F62"/>
  <c r="F61"/>
  <c r="F60"/>
  <c r="F59"/>
  <c r="F58"/>
  <c r="H57"/>
  <c r="F57"/>
  <c r="H56"/>
  <c r="F56"/>
  <c r="H55"/>
  <c r="F55"/>
  <c r="H54"/>
  <c r="F54"/>
  <c r="H29"/>
  <c r="H30"/>
  <c r="H31"/>
  <c r="H32"/>
  <c r="H33"/>
  <c r="H34"/>
  <c r="H35"/>
  <c r="H36"/>
  <c r="H37"/>
  <c r="H38"/>
  <c r="H39"/>
  <c r="H28"/>
  <c r="F29"/>
  <c r="F30"/>
  <c r="F31"/>
  <c r="F32"/>
  <c r="F33"/>
  <c r="F34"/>
  <c r="F35"/>
  <c r="F36"/>
  <c r="F37"/>
  <c r="F38"/>
  <c r="F39"/>
  <c r="F28"/>
  <c r="F13"/>
  <c r="G13"/>
  <c r="I13"/>
  <c r="J13"/>
  <c r="E13"/>
</calcChain>
</file>

<file path=xl/sharedStrings.xml><?xml version="1.0" encoding="utf-8"?>
<sst xmlns="http://schemas.openxmlformats.org/spreadsheetml/2006/main" count="309" uniqueCount="147">
  <si>
    <t>C-H</t>
    <phoneticPr fontId="9" type="noConversion"/>
  </si>
  <si>
    <t>C=O</t>
    <phoneticPr fontId="9" type="noConversion"/>
  </si>
  <si>
    <t xml:space="preserve">H-O </t>
    <phoneticPr fontId="9" type="noConversion"/>
  </si>
  <si>
    <t>Heptane</t>
    <phoneticPr fontId="9" type="noConversion"/>
  </si>
  <si>
    <t>Undecane</t>
    <phoneticPr fontId="9" type="noConversion"/>
  </si>
  <si>
    <t>Dodecane</t>
    <phoneticPr fontId="9" type="noConversion"/>
  </si>
  <si>
    <t>Pentadecane</t>
    <phoneticPr fontId="9" type="noConversion"/>
  </si>
  <si>
    <t>Bond Energies (in kcal / mole) =</t>
    <phoneticPr fontId="9" type="noConversion"/>
  </si>
  <si>
    <t>Bond Energies (in kJ / mole) =</t>
    <phoneticPr fontId="9" type="noConversion"/>
  </si>
  <si>
    <t>C13H28</t>
    <phoneticPr fontId="9" type="noConversion"/>
  </si>
  <si>
    <t>C14H30</t>
    <phoneticPr fontId="9" type="noConversion"/>
  </si>
  <si>
    <t>C15H32</t>
    <phoneticPr fontId="9" type="noConversion"/>
  </si>
  <si>
    <t>Ethane</t>
    <phoneticPr fontId="9" type="noConversion"/>
  </si>
  <si>
    <t>Propane</t>
    <phoneticPr fontId="9" type="noConversion"/>
  </si>
  <si>
    <t xml:space="preserve">Butane </t>
    <phoneticPr fontId="9" type="noConversion"/>
  </si>
  <si>
    <t>Pentane</t>
    <phoneticPr fontId="9" type="noConversion"/>
  </si>
  <si>
    <t>Hexane</t>
    <phoneticPr fontId="9" type="noConversion"/>
  </si>
  <si>
    <t>Nonane</t>
    <phoneticPr fontId="9" type="noConversion"/>
  </si>
  <si>
    <t>Deacane</t>
    <phoneticPr fontId="9" type="noConversion"/>
  </si>
  <si>
    <t>Methane</t>
    <phoneticPr fontId="9" type="noConversion"/>
  </si>
  <si>
    <t>C2H6</t>
    <phoneticPr fontId="9" type="noConversion"/>
  </si>
  <si>
    <t>C3H8</t>
    <phoneticPr fontId="9" type="noConversion"/>
  </si>
  <si>
    <t>C4H10</t>
    <phoneticPr fontId="9" type="noConversion"/>
  </si>
  <si>
    <t>C5H12</t>
    <phoneticPr fontId="9" type="noConversion"/>
  </si>
  <si>
    <t>C6H14</t>
    <phoneticPr fontId="9" type="noConversion"/>
  </si>
  <si>
    <t>CH4</t>
    <phoneticPr fontId="9" type="noConversion"/>
  </si>
  <si>
    <t>C7H16</t>
    <phoneticPr fontId="9" type="noConversion"/>
  </si>
  <si>
    <t>C9H20</t>
    <phoneticPr fontId="9" type="noConversion"/>
  </si>
  <si>
    <t>C8H18</t>
    <phoneticPr fontId="9" type="noConversion"/>
  </si>
  <si>
    <t>C10H22</t>
    <phoneticPr fontId="9" type="noConversion"/>
  </si>
  <si>
    <t>C11H24</t>
    <phoneticPr fontId="9" type="noConversion"/>
  </si>
  <si>
    <t>C12H26</t>
    <phoneticPr fontId="9" type="noConversion"/>
  </si>
  <si>
    <t xml:space="preserve">per Mass </t>
    <phoneticPr fontId="9" type="noConversion"/>
  </si>
  <si>
    <t>kJ/kg Alkane</t>
    <phoneticPr fontId="9" type="noConversion"/>
  </si>
  <si>
    <t>per CO2 Yield</t>
    <phoneticPr fontId="9" type="noConversion"/>
  </si>
  <si>
    <t>kJ/kg CO2</t>
    <phoneticPr fontId="9" type="noConversion"/>
  </si>
  <si>
    <t>Combustion</t>
    <phoneticPr fontId="9" type="noConversion"/>
  </si>
  <si>
    <t>Combustion</t>
    <phoneticPr fontId="9" type="noConversion"/>
  </si>
  <si>
    <t xml:space="preserve"> </t>
    <phoneticPr fontId="9" type="noConversion"/>
  </si>
  <si>
    <t>Energy to</t>
  </si>
  <si>
    <t>Energy to</t>
    <phoneticPr fontId="9" type="noConversion"/>
  </si>
  <si>
    <t>Vaporize</t>
  </si>
  <si>
    <t>Alkane Combustion Spreadsheet.xlsx</t>
    <phoneticPr fontId="9" type="noConversion"/>
  </si>
  <si>
    <t>Alkane Melting &amp; Boiling Points: Virtual Chembook, Elmhurst College:  http://chemistry.elmhurst.edu/vchembook/501hcboilingpts.html</t>
    <phoneticPr fontId="9" type="noConversion"/>
  </si>
  <si>
    <t>Input Data &amp; Sources</t>
    <phoneticPr fontId="9" type="noConversion"/>
  </si>
  <si>
    <t xml:space="preserve"> </t>
    <phoneticPr fontId="9" type="noConversion"/>
  </si>
  <si>
    <t xml:space="preserve"> </t>
    <phoneticPr fontId="9" type="noConversion"/>
  </si>
  <si>
    <t xml:space="preserve"> </t>
    <phoneticPr fontId="9" type="noConversion"/>
  </si>
  <si>
    <t xml:space="preserve"> </t>
    <phoneticPr fontId="9" type="noConversion"/>
  </si>
  <si>
    <t xml:space="preserve"> </t>
    <phoneticPr fontId="9" type="noConversion"/>
  </si>
  <si>
    <t xml:space="preserve"> </t>
    <phoneticPr fontId="9" type="noConversion"/>
  </si>
  <si>
    <t xml:space="preserve"> </t>
    <phoneticPr fontId="9" type="noConversion"/>
  </si>
  <si>
    <t xml:space="preserve"> </t>
    <phoneticPr fontId="9" type="noConversion"/>
  </si>
  <si>
    <t xml:space="preserve"> </t>
    <phoneticPr fontId="9" type="noConversion"/>
  </si>
  <si>
    <t>Numerical Data from Preceding Sources</t>
    <phoneticPr fontId="9" type="noConversion"/>
  </si>
  <si>
    <t xml:space="preserve">Energy to </t>
    <phoneticPr fontId="9" type="noConversion"/>
  </si>
  <si>
    <t>Heat RT to BP</t>
    <phoneticPr fontId="9" type="noConversion"/>
  </si>
  <si>
    <t xml:space="preserve"> </t>
    <phoneticPr fontId="9" type="noConversion"/>
  </si>
  <si>
    <t>kJ/mole</t>
    <phoneticPr fontId="9" type="noConversion"/>
  </si>
  <si>
    <t>kJ/mole</t>
    <phoneticPr fontId="9" type="noConversion"/>
  </si>
  <si>
    <t>3)</t>
    <phoneticPr fontId="9" type="noConversion"/>
  </si>
  <si>
    <t xml:space="preserve">5) </t>
    <phoneticPr fontId="9" type="noConversion"/>
  </si>
  <si>
    <t>Energy of</t>
    <phoneticPr fontId="9" type="noConversion"/>
  </si>
  <si>
    <t>KJ/mole</t>
    <phoneticPr fontId="9" type="noConversion"/>
  </si>
  <si>
    <t>kJ/mole</t>
    <phoneticPr fontId="9" type="noConversion"/>
  </si>
  <si>
    <t>kJ/mole</t>
    <phoneticPr fontId="9" type="noConversion"/>
  </si>
  <si>
    <t>kJ/mole</t>
    <phoneticPr fontId="9" type="noConversion"/>
  </si>
  <si>
    <t>Bond Energies - Chem Libre Texts:  https://chem.libretexts.org/Core/Physical_and_Theoretical_Chemistry/Chemical_Bonding/Fundamentals_of_Chemical_Bonding/Bond_Energies</t>
    <phoneticPr fontId="9" type="noConversion"/>
  </si>
  <si>
    <t>Bond Energies: Alkanes - Chapter 4 - Caltech: https://authors.library.caltech.edu/25034/5/BPOCchapter4.pdf</t>
    <phoneticPr fontId="9" type="noConversion"/>
  </si>
  <si>
    <t>http://wecanfigurethisout.org/ENERGY/Web_notes/Carbon/Fossil%20Fuels/Alkane%20Combustion.xlsx</t>
  </si>
  <si>
    <t>per mole</t>
    <phoneticPr fontId="9" type="noConversion"/>
  </si>
  <si>
    <t xml:space="preserve"> </t>
    <phoneticPr fontId="9" type="noConversion"/>
  </si>
  <si>
    <t xml:space="preserve"> </t>
    <phoneticPr fontId="9" type="noConversion"/>
  </si>
  <si>
    <t xml:space="preserve"> </t>
    <phoneticPr fontId="9" type="noConversion"/>
  </si>
  <si>
    <t xml:space="preserve"> </t>
    <phoneticPr fontId="9" type="noConversion"/>
  </si>
  <si>
    <t xml:space="preserve"> </t>
    <phoneticPr fontId="9" type="noConversion"/>
  </si>
  <si>
    <t xml:space="preserve"> </t>
    <phoneticPr fontId="9" type="noConversion"/>
  </si>
  <si>
    <t xml:space="preserve">  C4H10 + 6.5 O2 = 4 CO2 + 5 H2O</t>
    <phoneticPr fontId="9" type="noConversion"/>
  </si>
  <si>
    <t xml:space="preserve">  C5H12 + 8 O2 = 5 CO2 + 6 H2O</t>
    <phoneticPr fontId="9" type="noConversion"/>
  </si>
  <si>
    <t xml:space="preserve">  C6H14 + 9.5 O2 = 6 CO2 + 7 H2O</t>
    <phoneticPr fontId="9" type="noConversion"/>
  </si>
  <si>
    <t xml:space="preserve">  C7H16 + 11 O2 = 7 CO2 + 8 H2O</t>
    <phoneticPr fontId="9" type="noConversion"/>
  </si>
  <si>
    <t xml:space="preserve">  C8H18 + 12.5 O2 = 8 CO2 + 9 H2O</t>
    <phoneticPr fontId="9" type="noConversion"/>
  </si>
  <si>
    <t xml:space="preserve">  C9H20 + 14 O2 = 9 CO2 + 10 H2O</t>
    <phoneticPr fontId="9" type="noConversion"/>
  </si>
  <si>
    <t xml:space="preserve">  C10H22 + 15.5 O2 = 10 CO2 + 11 H2O</t>
    <phoneticPr fontId="9" type="noConversion"/>
  </si>
  <si>
    <t xml:space="preserve">  C11H24 + 17 O2 = 11 CO2 + 12 H2O</t>
    <phoneticPr fontId="9" type="noConversion"/>
  </si>
  <si>
    <t xml:space="preserve">  C12H26 + 18.5 O2 = 12 CO2 + 13 H2O</t>
    <phoneticPr fontId="9" type="noConversion"/>
  </si>
  <si>
    <t xml:space="preserve">  C13H28 + 20 O2 = 13 CO2 + 14 H2O</t>
    <phoneticPr fontId="9" type="noConversion"/>
  </si>
  <si>
    <t xml:space="preserve">  C14H30 + 21.5 O2 = 14 CO2 + 15 H2O</t>
    <phoneticPr fontId="9" type="noConversion"/>
  </si>
  <si>
    <t xml:space="preserve">  C15H32 + 23 O2 = 15 CO2 + 16 H2O</t>
    <phoneticPr fontId="9" type="noConversion"/>
  </si>
  <si>
    <t>Energy of</t>
    <phoneticPr fontId="9" type="noConversion"/>
  </si>
  <si>
    <t xml:space="preserve">Energy of </t>
    <phoneticPr fontId="9" type="noConversion"/>
  </si>
  <si>
    <t>kJ/mole Alkane</t>
    <phoneticPr fontId="9" type="noConversion"/>
  </si>
  <si>
    <t>Calculation of Net Combustion Energy for Fully Vaporized Alkane</t>
    <phoneticPr fontId="9" type="noConversion"/>
  </si>
  <si>
    <t xml:space="preserve"> </t>
    <phoneticPr fontId="9" type="noConversion"/>
  </si>
  <si>
    <t xml:space="preserve"> </t>
    <phoneticPr fontId="9" type="noConversion"/>
  </si>
  <si>
    <t xml:space="preserve">  </t>
    <phoneticPr fontId="9" type="noConversion"/>
  </si>
  <si>
    <t xml:space="preserve"> </t>
    <phoneticPr fontId="9" type="noConversion"/>
  </si>
  <si>
    <t>Corrected</t>
    <phoneticPr fontId="9" type="noConversion"/>
  </si>
  <si>
    <t>Enthalpies of Vaporization of Organic and Organometallic Compounds:  Chicos &amp; Acree, J. Phys. Chem. Ref. Data, Vol. 32(2) 2003</t>
    <phoneticPr fontId="9" type="noConversion"/>
  </si>
  <si>
    <t>Energy = Alkane Energy of Combustion - Energy Required Alkane to Heat to Boiling Point - Energy to Vaporize ("Heat of Vaporization")</t>
    <phoneticPr fontId="9" type="noConversion"/>
  </si>
  <si>
    <t>Combustion</t>
  </si>
  <si>
    <t>J/(K-mole)</t>
    <phoneticPr fontId="9" type="noConversion"/>
  </si>
  <si>
    <t>J/mole</t>
    <phoneticPr fontId="9" type="noConversion"/>
  </si>
  <si>
    <t>Energy Required (J/K-mole) = Integral (295K to BP) of 43.9 + 13.99 (n-1) + 0.05430 (n-1) T = [43.9 + 13.99 (n-1)]T + 0.02715 (n-1) T^2</t>
    <phoneticPr fontId="9" type="noConversion"/>
  </si>
  <si>
    <t>Alkane Melting and Boiling Points</t>
    <phoneticPr fontId="9" type="noConversion"/>
  </si>
  <si>
    <t>Calculation of Energy Required to Heat Alkane from Room Temperature to its Boiling Point</t>
    <phoneticPr fontId="9" type="noConversion"/>
  </si>
  <si>
    <t>Liquid Alkane(n) Heat Capacity, Cp (J/K-mole)= 43.9 + 13.99 (n-1) + 0.05430 (n-1) T</t>
    <phoneticPr fontId="9" type="noConversion"/>
  </si>
  <si>
    <t>Alkane Heats of Vaproization</t>
    <phoneticPr fontId="9" type="noConversion"/>
  </si>
  <si>
    <t xml:space="preserve">1) </t>
    <phoneticPr fontId="9" type="noConversion"/>
  </si>
  <si>
    <t xml:space="preserve">2) </t>
    <phoneticPr fontId="9" type="noConversion"/>
  </si>
  <si>
    <t xml:space="preserve">4) </t>
    <phoneticPr fontId="9" type="noConversion"/>
  </si>
  <si>
    <t>Calculation of Energy Liberated by Combustion</t>
    <phoneticPr fontId="9" type="noConversion"/>
  </si>
  <si>
    <t>Vaporize</t>
    <phoneticPr fontId="9" type="noConversion"/>
  </si>
  <si>
    <t>Energy of</t>
  </si>
  <si>
    <t xml:space="preserve"> </t>
    <phoneticPr fontId="9" type="noConversion"/>
  </si>
  <si>
    <t xml:space="preserve"> </t>
    <phoneticPr fontId="9" type="noConversion"/>
  </si>
  <si>
    <t xml:space="preserve">Cp at </t>
    <phoneticPr fontId="9" type="noConversion"/>
  </si>
  <si>
    <t>295K</t>
    <phoneticPr fontId="9" type="noConversion"/>
  </si>
  <si>
    <t>BP</t>
    <phoneticPr fontId="9" type="noConversion"/>
  </si>
  <si>
    <t xml:space="preserve">  CH4 + 2 O2 = CO2 + 2 H2O</t>
    <phoneticPr fontId="9" type="noConversion"/>
  </si>
  <si>
    <t xml:space="preserve">  C2H6 + 3.5 O2 = 2 CO2 +  3 H2O</t>
    <phoneticPr fontId="9" type="noConversion"/>
  </si>
  <si>
    <t xml:space="preserve">  C3H8 + 5 O2 = 3 CO2 + 4 H2O</t>
    <phoneticPr fontId="9" type="noConversion"/>
  </si>
  <si>
    <t>Melting Point</t>
    <phoneticPr fontId="9" type="noConversion"/>
  </si>
  <si>
    <t>Boiling Point</t>
    <phoneticPr fontId="9" type="noConversion"/>
  </si>
  <si>
    <t>(C)</t>
    <phoneticPr fontId="9" type="noConversion"/>
  </si>
  <si>
    <t>(K)</t>
    <phoneticPr fontId="9" type="noConversion"/>
  </si>
  <si>
    <t>n</t>
    <phoneticPr fontId="9" type="noConversion"/>
  </si>
  <si>
    <t xml:space="preserve"> </t>
    <phoneticPr fontId="9" type="noConversion"/>
  </si>
  <si>
    <t>ALKANE</t>
    <phoneticPr fontId="9" type="noConversion"/>
  </si>
  <si>
    <t>Combustion Reaction</t>
    <phoneticPr fontId="9" type="noConversion"/>
  </si>
  <si>
    <t>Molecular</t>
    <phoneticPr fontId="9" type="noConversion"/>
  </si>
  <si>
    <t>Weight (g)</t>
    <phoneticPr fontId="9" type="noConversion"/>
  </si>
  <si>
    <t xml:space="preserve">Ratio (ideally should be 4.18) = </t>
    <phoneticPr fontId="9" type="noConversion"/>
  </si>
  <si>
    <t>Number of Bonds</t>
    <phoneticPr fontId="9" type="noConversion"/>
  </si>
  <si>
    <t>Reactants:</t>
    <phoneticPr fontId="9" type="noConversion"/>
  </si>
  <si>
    <t>Products:</t>
    <phoneticPr fontId="9" type="noConversion"/>
  </si>
  <si>
    <t>Octane</t>
    <phoneticPr fontId="9" type="noConversion"/>
  </si>
  <si>
    <t>Tridecane</t>
    <phoneticPr fontId="9" type="noConversion"/>
  </si>
  <si>
    <t>Tetradecane</t>
    <phoneticPr fontId="9" type="noConversion"/>
  </si>
  <si>
    <t xml:space="preserve"> </t>
    <phoneticPr fontId="9" type="noConversion"/>
  </si>
  <si>
    <t>O=O</t>
    <phoneticPr fontId="9" type="noConversion"/>
  </si>
  <si>
    <t>C-C</t>
    <phoneticPr fontId="9" type="noConversion"/>
  </si>
  <si>
    <t>Copyright:</t>
  </si>
  <si>
    <t>Web Link:</t>
  </si>
  <si>
    <t>Title:</t>
  </si>
  <si>
    <t>John C. Bean - WeCanFigureThisOut.org</t>
    <phoneticPr fontId="9" type="noConversion"/>
  </si>
  <si>
    <t>Fitting the Heat Capacity of Liquid n-Alkanes - Miltenburg - Thermochimica Acta, 2000:  https://www.sciencedirect.com/science/article/pii/S0040603199003731</t>
    <phoneticPr fontId="9" type="noConversion"/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</si>
</sst>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sz val="10"/>
      <color indexed="8"/>
      <name val="Verdana"/>
    </font>
    <font>
      <u/>
      <sz val="10"/>
      <color indexed="12"/>
      <name val="Verdana"/>
    </font>
    <font>
      <sz val="10"/>
      <color indexed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49" fontId="8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8" fillId="0" borderId="0" xfId="0" applyNumberFormat="1" applyFont="1" applyAlignment="1">
      <alignment horizontal="right"/>
    </xf>
    <xf numFmtId="1" fontId="0" fillId="0" borderId="0" xfId="0" applyNumberForma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49" fontId="5" fillId="0" borderId="0" xfId="0" applyNumberFormat="1" applyFont="1"/>
    <xf numFmtId="0" fontId="6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49" fontId="8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/>
    <xf numFmtId="2" fontId="8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2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left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1" fillId="0" borderId="0" xfId="1" applyAlignment="1" applyProtection="1">
      <alignment horizontal="left"/>
    </xf>
    <xf numFmtId="0" fontId="3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canfigurethisout.org/ENERGY/Web_notes/Carbon/Fossil%20Fuels/Alkane%20Combustio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D122"/>
  <sheetViews>
    <sheetView tabSelected="1" zoomScale="115" workbookViewId="0">
      <selection activeCell="C6" sqref="C6"/>
    </sheetView>
  </sheetViews>
  <sheetFormatPr baseColWidth="10" defaultRowHeight="13"/>
  <cols>
    <col min="1" max="1" width="2.85546875" style="4" customWidth="1"/>
    <col min="2" max="2" width="10.28515625" customWidth="1"/>
    <col min="3" max="3" width="8.28515625" style="4" customWidth="1"/>
    <col min="4" max="4" width="9" style="4" customWidth="1"/>
    <col min="5" max="5" width="7.5703125" style="1" customWidth="1"/>
    <col min="6" max="6" width="6.28515625" style="4" customWidth="1"/>
    <col min="7" max="8" width="6.5703125" style="4" customWidth="1"/>
    <col min="9" max="9" width="8.140625" style="4" customWidth="1"/>
    <col min="10" max="11" width="4.7109375" style="4" customWidth="1"/>
    <col min="12" max="12" width="4.42578125" style="4" customWidth="1"/>
    <col min="13" max="13" width="3.42578125" style="4" customWidth="1"/>
    <col min="14" max="14" width="4.5703125" style="4" customWidth="1"/>
    <col min="15" max="15" width="5.140625" style="4" customWidth="1"/>
    <col min="16" max="16" width="12.28515625" style="4" customWidth="1"/>
    <col min="17" max="17" width="12.140625" style="4" customWidth="1"/>
    <col min="18" max="18" width="12.42578125" style="4" customWidth="1"/>
    <col min="19" max="19" width="12" customWidth="1"/>
    <col min="20" max="20" width="7.140625" customWidth="1"/>
    <col min="21" max="21" width="6.140625" style="4" customWidth="1"/>
    <col min="22" max="22" width="5.140625" customWidth="1"/>
    <col min="23" max="23" width="6" customWidth="1"/>
    <col min="24" max="24" width="6.5703125" style="4" customWidth="1"/>
    <col min="25" max="40" width="6.140625" customWidth="1"/>
  </cols>
  <sheetData>
    <row r="1" spans="1:24">
      <c r="B1" s="21" t="s">
        <v>142</v>
      </c>
      <c r="C1" s="32" t="s">
        <v>145</v>
      </c>
      <c r="D1" s="32"/>
      <c r="E1" s="32"/>
      <c r="F1" s="32"/>
      <c r="G1"/>
      <c r="J1"/>
      <c r="K1"/>
      <c r="L1"/>
      <c r="M1"/>
      <c r="N1"/>
      <c r="O1"/>
      <c r="P1"/>
      <c r="Q1"/>
      <c r="R1"/>
      <c r="U1"/>
      <c r="X1"/>
    </row>
    <row r="2" spans="1:24">
      <c r="B2" s="3"/>
      <c r="C2" s="3"/>
      <c r="E2" s="4"/>
      <c r="J2"/>
      <c r="K2"/>
      <c r="L2"/>
      <c r="M2"/>
      <c r="N2"/>
      <c r="O2"/>
      <c r="P2"/>
      <c r="Q2"/>
      <c r="R2"/>
      <c r="U2"/>
      <c r="X2"/>
    </row>
    <row r="3" spans="1:24">
      <c r="B3" s="21" t="s">
        <v>143</v>
      </c>
      <c r="C3" s="57" t="s">
        <v>69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</row>
    <row r="4" spans="1:24">
      <c r="B4" s="3"/>
      <c r="C4" s="3" t="s">
        <v>76</v>
      </c>
      <c r="E4" s="4"/>
      <c r="J4"/>
      <c r="K4"/>
      <c r="L4"/>
      <c r="M4"/>
      <c r="N4"/>
      <c r="O4"/>
      <c r="P4"/>
      <c r="Q4"/>
      <c r="R4"/>
      <c r="U4"/>
      <c r="X4"/>
    </row>
    <row r="5" spans="1:24">
      <c r="B5" s="21" t="s">
        <v>144</v>
      </c>
      <c r="C5" s="58" t="s">
        <v>42</v>
      </c>
      <c r="D5" s="58"/>
      <c r="E5" s="58"/>
      <c r="F5" s="58"/>
      <c r="G5" s="32"/>
      <c r="H5" s="32"/>
      <c r="I5" s="42"/>
      <c r="J5" s="32"/>
      <c r="K5" s="32"/>
      <c r="L5"/>
      <c r="M5"/>
      <c r="N5"/>
      <c r="O5"/>
      <c r="P5"/>
      <c r="Q5"/>
      <c r="R5"/>
      <c r="U5"/>
      <c r="X5"/>
    </row>
    <row r="7" spans="1:24">
      <c r="J7" s="7" t="s">
        <v>139</v>
      </c>
    </row>
    <row r="9" spans="1:24">
      <c r="A9" s="42" t="s">
        <v>108</v>
      </c>
      <c r="B9" s="46" t="s">
        <v>44</v>
      </c>
      <c r="E9" s="19"/>
    </row>
    <row r="10" spans="1:24">
      <c r="E10" s="4" t="s">
        <v>141</v>
      </c>
      <c r="F10" s="4" t="s">
        <v>0</v>
      </c>
      <c r="G10" s="4" t="s">
        <v>140</v>
      </c>
      <c r="I10" s="4" t="s">
        <v>1</v>
      </c>
      <c r="J10" s="4" t="s">
        <v>2</v>
      </c>
    </row>
    <row r="11" spans="1:24">
      <c r="B11" s="3" t="s">
        <v>8</v>
      </c>
      <c r="E11" s="6">
        <v>347</v>
      </c>
      <c r="F11" s="6">
        <v>413</v>
      </c>
      <c r="G11" s="6">
        <v>495</v>
      </c>
      <c r="H11" s="41"/>
      <c r="I11" s="6">
        <v>799</v>
      </c>
      <c r="J11" s="6">
        <v>467</v>
      </c>
      <c r="L11" s="1" t="s">
        <v>67</v>
      </c>
      <c r="M11" s="18"/>
      <c r="N11" s="18"/>
      <c r="R11" s="6"/>
    </row>
    <row r="12" spans="1:24">
      <c r="B12" s="3" t="s">
        <v>7</v>
      </c>
      <c r="E12" s="15">
        <v>82.6</v>
      </c>
      <c r="F12" s="16">
        <v>98.7</v>
      </c>
      <c r="G12" s="16">
        <v>118.9</v>
      </c>
      <c r="H12" s="16"/>
      <c r="I12" s="15">
        <v>192</v>
      </c>
      <c r="J12" s="15">
        <v>110.6</v>
      </c>
      <c r="L12" s="1" t="s">
        <v>68</v>
      </c>
      <c r="M12" s="15"/>
      <c r="N12" s="15"/>
      <c r="R12" s="15"/>
    </row>
    <row r="13" spans="1:24">
      <c r="B13" s="19" t="s">
        <v>132</v>
      </c>
      <c r="E13" s="33">
        <f>E11/E12</f>
        <v>4.2009685230024214</v>
      </c>
      <c r="F13" s="33">
        <f t="shared" ref="F13:G13" si="0">F11/F12</f>
        <v>4.1843971631205674</v>
      </c>
      <c r="G13" s="33">
        <f t="shared" si="0"/>
        <v>4.163162321278385</v>
      </c>
      <c r="H13" s="33"/>
      <c r="I13" s="33">
        <f>I11/I12</f>
        <v>4.161458333333333</v>
      </c>
      <c r="J13" s="33">
        <f>J11/J12</f>
        <v>4.2224231464737798</v>
      </c>
      <c r="L13"/>
    </row>
    <row r="14" spans="1:24">
      <c r="C14" s="19"/>
      <c r="F14" s="33"/>
      <c r="G14" s="33"/>
      <c r="H14" s="33"/>
      <c r="I14" s="33"/>
      <c r="J14" s="33"/>
      <c r="K14" s="33"/>
      <c r="L14"/>
    </row>
    <row r="15" spans="1:24">
      <c r="B15" s="3" t="s">
        <v>107</v>
      </c>
      <c r="E15" s="19"/>
      <c r="F15" s="36"/>
      <c r="L15" s="3" t="s">
        <v>98</v>
      </c>
      <c r="S15" s="3"/>
      <c r="T15" s="3"/>
    </row>
    <row r="16" spans="1:24">
      <c r="C16" s="3"/>
      <c r="E16" s="19"/>
    </row>
    <row r="17" spans="1:21">
      <c r="B17" s="19" t="s">
        <v>106</v>
      </c>
      <c r="C17" s="48"/>
      <c r="D17" s="48"/>
      <c r="E17" s="48"/>
      <c r="F17" s="48"/>
      <c r="G17" s="48"/>
      <c r="H17" s="48"/>
      <c r="I17" s="48"/>
      <c r="J17" s="48"/>
      <c r="L17" s="3" t="s">
        <v>146</v>
      </c>
    </row>
    <row r="18" spans="1:21">
      <c r="E18" s="19"/>
      <c r="F18" s="17"/>
      <c r="S18" s="3"/>
      <c r="T18" s="3"/>
    </row>
    <row r="19" spans="1:21">
      <c r="B19" s="3" t="s">
        <v>104</v>
      </c>
      <c r="L19" s="3" t="s">
        <v>43</v>
      </c>
    </row>
    <row r="20" spans="1:21">
      <c r="E20" s="19"/>
      <c r="F20" s="36"/>
      <c r="S20" s="3"/>
      <c r="T20" s="3"/>
    </row>
    <row r="21" spans="1:21">
      <c r="E21" s="19"/>
      <c r="F21" s="17"/>
      <c r="S21" s="3"/>
      <c r="T21" s="3"/>
    </row>
    <row r="22" spans="1:21">
      <c r="A22" s="42" t="s">
        <v>109</v>
      </c>
      <c r="B22" s="46" t="s">
        <v>54</v>
      </c>
      <c r="E22" s="19"/>
      <c r="F22" s="17"/>
      <c r="S22" s="3"/>
      <c r="T22" s="3"/>
    </row>
    <row r="23" spans="1:21">
      <c r="E23" s="19"/>
      <c r="F23" s="17"/>
      <c r="S23" s="3"/>
      <c r="T23" s="3"/>
    </row>
    <row r="24" spans="1:21">
      <c r="A24" s="9" t="s">
        <v>126</v>
      </c>
      <c r="B24" s="8" t="s">
        <v>128</v>
      </c>
      <c r="C24" s="9"/>
      <c r="D24" s="9" t="s">
        <v>130</v>
      </c>
      <c r="E24" s="20" t="s">
        <v>122</v>
      </c>
      <c r="F24" s="21"/>
      <c r="G24" s="22" t="s">
        <v>123</v>
      </c>
      <c r="H24" s="21"/>
      <c r="I24" s="21" t="s">
        <v>40</v>
      </c>
      <c r="K24" s="14" t="s">
        <v>53</v>
      </c>
      <c r="M24" s="14"/>
      <c r="N24" s="9"/>
      <c r="P24"/>
      <c r="Q24"/>
      <c r="U24"/>
    </row>
    <row r="25" spans="1:21">
      <c r="A25" s="9"/>
      <c r="B25" s="8"/>
      <c r="C25" s="9"/>
      <c r="D25" s="9" t="s">
        <v>131</v>
      </c>
      <c r="E25" s="23" t="s">
        <v>124</v>
      </c>
      <c r="F25" s="24" t="s">
        <v>125</v>
      </c>
      <c r="G25" s="21" t="s">
        <v>124</v>
      </c>
      <c r="H25" s="21" t="s">
        <v>125</v>
      </c>
      <c r="I25" s="21" t="s">
        <v>112</v>
      </c>
      <c r="J25" s="10"/>
      <c r="K25" s="10"/>
      <c r="L25" s="10"/>
      <c r="M25" s="10"/>
      <c r="N25"/>
      <c r="P25"/>
      <c r="Q25"/>
      <c r="U25"/>
    </row>
    <row r="26" spans="1:21">
      <c r="A26" s="9"/>
      <c r="B26" s="8"/>
      <c r="C26" s="9"/>
      <c r="D26" s="9" t="s">
        <v>127</v>
      </c>
      <c r="E26" s="19"/>
      <c r="F26" s="17"/>
      <c r="I26" s="4" t="s">
        <v>59</v>
      </c>
      <c r="J26" s="12"/>
      <c r="K26" s="12"/>
      <c r="L26" s="12"/>
      <c r="M26" s="12"/>
      <c r="P26"/>
      <c r="Q26"/>
      <c r="U26"/>
    </row>
    <row r="27" spans="1:21">
      <c r="A27" s="9"/>
      <c r="B27" s="8"/>
      <c r="C27" s="9"/>
      <c r="D27" s="9"/>
      <c r="E27" s="19"/>
      <c r="F27" s="17"/>
      <c r="J27" s="12"/>
      <c r="K27" s="12"/>
      <c r="L27" s="12"/>
      <c r="M27" s="12"/>
      <c r="N27"/>
      <c r="P27"/>
      <c r="Q27"/>
      <c r="U27"/>
    </row>
    <row r="28" spans="1:21">
      <c r="A28" s="4">
        <v>1</v>
      </c>
      <c r="B28" t="s">
        <v>19</v>
      </c>
      <c r="C28" s="4" t="s">
        <v>25</v>
      </c>
      <c r="D28" s="25">
        <v>16.032</v>
      </c>
      <c r="E28" s="28">
        <v>-183</v>
      </c>
      <c r="F28" s="29">
        <f>E28+273.15</f>
        <v>90.149999999999977</v>
      </c>
      <c r="G28" s="30">
        <v>-164</v>
      </c>
      <c r="H28" s="29">
        <f>G28+273.15</f>
        <v>109.14999999999998</v>
      </c>
      <c r="I28" s="49"/>
      <c r="J28" s="19" t="s">
        <v>45</v>
      </c>
      <c r="K28" s="1"/>
      <c r="M28" s="1"/>
      <c r="N28"/>
      <c r="P28"/>
      <c r="Q28"/>
      <c r="U28"/>
    </row>
    <row r="29" spans="1:21">
      <c r="A29" s="4">
        <v>2</v>
      </c>
      <c r="B29" t="s">
        <v>12</v>
      </c>
      <c r="C29" s="4" t="s">
        <v>20</v>
      </c>
      <c r="D29" s="25">
        <v>30.048000000000002</v>
      </c>
      <c r="E29" s="31">
        <v>-183</v>
      </c>
      <c r="F29" s="29">
        <f t="shared" ref="F29:F39" si="1">E29+273.15</f>
        <v>90.149999999999977</v>
      </c>
      <c r="G29" s="30">
        <v>-89</v>
      </c>
      <c r="H29" s="29">
        <f t="shared" ref="H29:H41" si="2">G29+273.15</f>
        <v>184.14999999999998</v>
      </c>
      <c r="I29" s="49"/>
      <c r="J29" s="19" t="s">
        <v>115</v>
      </c>
      <c r="K29" s="1"/>
      <c r="M29" s="1"/>
      <c r="N29"/>
      <c r="P29"/>
      <c r="Q29"/>
      <c r="U29"/>
    </row>
    <row r="30" spans="1:21">
      <c r="A30" s="4">
        <v>3</v>
      </c>
      <c r="B30" t="s">
        <v>13</v>
      </c>
      <c r="C30" s="4" t="s">
        <v>21</v>
      </c>
      <c r="D30" s="25">
        <v>44.064</v>
      </c>
      <c r="E30" s="31">
        <v>-190</v>
      </c>
      <c r="F30" s="29">
        <f t="shared" si="1"/>
        <v>83.149999999999977</v>
      </c>
      <c r="G30" s="30">
        <v>-42</v>
      </c>
      <c r="H30" s="29">
        <f t="shared" si="2"/>
        <v>231.14999999999998</v>
      </c>
      <c r="I30" s="49"/>
      <c r="J30" s="19" t="s">
        <v>46</v>
      </c>
      <c r="K30" s="1"/>
      <c r="M30" s="1"/>
      <c r="N30"/>
      <c r="P30"/>
      <c r="Q30"/>
      <c r="U30"/>
    </row>
    <row r="31" spans="1:21">
      <c r="A31" s="4">
        <v>4</v>
      </c>
      <c r="B31" t="s">
        <v>14</v>
      </c>
      <c r="C31" s="4" t="s">
        <v>22</v>
      </c>
      <c r="D31" s="25">
        <v>58.08</v>
      </c>
      <c r="E31" s="31">
        <v>-138</v>
      </c>
      <c r="F31" s="29">
        <f t="shared" si="1"/>
        <v>135.14999999999998</v>
      </c>
      <c r="G31" s="29">
        <v>-0.5</v>
      </c>
      <c r="H31" s="29">
        <f t="shared" si="2"/>
        <v>272.64999999999998</v>
      </c>
      <c r="I31" s="49"/>
      <c r="J31" s="19" t="s">
        <v>115</v>
      </c>
      <c r="K31" s="1"/>
      <c r="M31" s="1"/>
      <c r="N31"/>
      <c r="P31"/>
      <c r="Q31"/>
      <c r="U31"/>
    </row>
    <row r="32" spans="1:21">
      <c r="A32" s="4">
        <v>5</v>
      </c>
      <c r="B32" t="s">
        <v>15</v>
      </c>
      <c r="C32" s="4" t="s">
        <v>23</v>
      </c>
      <c r="D32" s="25">
        <v>72.096000000000004</v>
      </c>
      <c r="E32" s="31">
        <v>-130</v>
      </c>
      <c r="F32" s="29">
        <f t="shared" si="1"/>
        <v>143.14999999999998</v>
      </c>
      <c r="G32" s="30">
        <v>36</v>
      </c>
      <c r="H32" s="29">
        <f t="shared" si="2"/>
        <v>309.14999999999998</v>
      </c>
      <c r="I32" s="49">
        <v>26.42</v>
      </c>
      <c r="J32" s="19" t="s">
        <v>47</v>
      </c>
      <c r="K32" s="1"/>
      <c r="M32" s="1"/>
      <c r="N32"/>
      <c r="P32"/>
      <c r="Q32"/>
      <c r="U32"/>
    </row>
    <row r="33" spans="1:21">
      <c r="A33" s="4">
        <v>6</v>
      </c>
      <c r="B33" t="s">
        <v>16</v>
      </c>
      <c r="C33" s="4" t="s">
        <v>24</v>
      </c>
      <c r="D33" s="25">
        <v>86.111999999999995</v>
      </c>
      <c r="E33" s="31">
        <v>-95</v>
      </c>
      <c r="F33" s="29">
        <f t="shared" si="1"/>
        <v>178.14999999999998</v>
      </c>
      <c r="G33" s="30">
        <v>69</v>
      </c>
      <c r="H33" s="29">
        <f t="shared" si="2"/>
        <v>342.15</v>
      </c>
      <c r="I33" s="49">
        <v>31.52</v>
      </c>
      <c r="J33" s="19" t="s">
        <v>48</v>
      </c>
      <c r="K33" s="1"/>
      <c r="M33" s="1"/>
      <c r="N33"/>
      <c r="P33"/>
      <c r="Q33"/>
      <c r="U33"/>
    </row>
    <row r="34" spans="1:21">
      <c r="A34" s="4">
        <v>7</v>
      </c>
      <c r="B34" t="s">
        <v>3</v>
      </c>
      <c r="C34" s="4" t="s">
        <v>26</v>
      </c>
      <c r="D34" s="25">
        <v>100.128</v>
      </c>
      <c r="E34" s="28">
        <v>-91</v>
      </c>
      <c r="F34" s="29">
        <f t="shared" si="1"/>
        <v>182.14999999999998</v>
      </c>
      <c r="G34" s="30">
        <v>98</v>
      </c>
      <c r="H34" s="29">
        <f t="shared" si="2"/>
        <v>371.15</v>
      </c>
      <c r="I34" s="49">
        <v>36.57</v>
      </c>
      <c r="J34" s="50" t="s">
        <v>49</v>
      </c>
      <c r="K34" s="1"/>
      <c r="M34" s="1"/>
      <c r="N34"/>
      <c r="P34"/>
      <c r="Q34"/>
      <c r="U34"/>
    </row>
    <row r="35" spans="1:21">
      <c r="A35" s="4">
        <v>8</v>
      </c>
      <c r="B35" t="s">
        <v>136</v>
      </c>
      <c r="C35" s="4" t="s">
        <v>28</v>
      </c>
      <c r="D35" s="25">
        <v>114.14400000000001</v>
      </c>
      <c r="E35" s="28">
        <v>-57</v>
      </c>
      <c r="F35" s="29">
        <f t="shared" si="1"/>
        <v>216.14999999999998</v>
      </c>
      <c r="G35" s="30">
        <v>125</v>
      </c>
      <c r="H35" s="29">
        <f t="shared" si="2"/>
        <v>398.15</v>
      </c>
      <c r="I35" s="49">
        <v>41.56</v>
      </c>
      <c r="J35" s="50" t="s">
        <v>50</v>
      </c>
      <c r="K35" s="1"/>
      <c r="M35" s="1"/>
      <c r="N35"/>
      <c r="P35"/>
      <c r="Q35"/>
      <c r="U35"/>
    </row>
    <row r="36" spans="1:21">
      <c r="A36" s="4">
        <v>9</v>
      </c>
      <c r="B36" t="s">
        <v>17</v>
      </c>
      <c r="C36" s="4" t="s">
        <v>27</v>
      </c>
      <c r="D36" s="25">
        <v>128.16</v>
      </c>
      <c r="E36" s="28">
        <v>-51</v>
      </c>
      <c r="F36" s="29">
        <f t="shared" si="1"/>
        <v>222.14999999999998</v>
      </c>
      <c r="G36" s="30">
        <v>151</v>
      </c>
      <c r="H36" s="29">
        <f t="shared" si="2"/>
        <v>424.15</v>
      </c>
      <c r="I36" s="49">
        <v>46.55</v>
      </c>
      <c r="J36" s="19" t="s">
        <v>115</v>
      </c>
      <c r="K36" s="1"/>
      <c r="M36" s="1"/>
      <c r="N36"/>
      <c r="P36"/>
      <c r="Q36"/>
      <c r="U36"/>
    </row>
    <row r="37" spans="1:21">
      <c r="A37" s="4">
        <v>10</v>
      </c>
      <c r="B37" t="s">
        <v>18</v>
      </c>
      <c r="C37" s="4" t="s">
        <v>29</v>
      </c>
      <c r="D37" s="25">
        <v>142.17599999999999</v>
      </c>
      <c r="E37" s="28">
        <v>-30</v>
      </c>
      <c r="F37" s="29">
        <f t="shared" si="1"/>
        <v>243.14999999999998</v>
      </c>
      <c r="G37" s="30">
        <v>174</v>
      </c>
      <c r="H37" s="29">
        <f t="shared" si="2"/>
        <v>447.15</v>
      </c>
      <c r="I37" s="49">
        <v>51.42</v>
      </c>
      <c r="J37" s="19" t="s">
        <v>115</v>
      </c>
      <c r="K37" s="1"/>
      <c r="M37" s="1"/>
      <c r="N37"/>
      <c r="P37"/>
      <c r="Q37"/>
      <c r="U37"/>
    </row>
    <row r="38" spans="1:21">
      <c r="A38" s="4">
        <v>11</v>
      </c>
      <c r="B38" t="s">
        <v>4</v>
      </c>
      <c r="C38" s="4" t="s">
        <v>30</v>
      </c>
      <c r="D38" s="25">
        <v>156.19200000000001</v>
      </c>
      <c r="E38" s="28">
        <v>-25</v>
      </c>
      <c r="F38" s="29">
        <f t="shared" si="1"/>
        <v>248.14999999999998</v>
      </c>
      <c r="G38" s="30">
        <v>196</v>
      </c>
      <c r="H38" s="29">
        <f t="shared" si="2"/>
        <v>469.15</v>
      </c>
      <c r="I38" s="49">
        <v>56.58</v>
      </c>
      <c r="J38" s="19" t="s">
        <v>51</v>
      </c>
      <c r="K38" s="1"/>
      <c r="M38" s="1"/>
      <c r="N38"/>
      <c r="P38"/>
      <c r="Q38"/>
      <c r="U38"/>
    </row>
    <row r="39" spans="1:21">
      <c r="A39" s="4">
        <v>12</v>
      </c>
      <c r="B39" t="s">
        <v>5</v>
      </c>
      <c r="C39" s="4" t="s">
        <v>31</v>
      </c>
      <c r="D39" s="25">
        <v>170.208</v>
      </c>
      <c r="E39" s="28">
        <v>-10</v>
      </c>
      <c r="F39" s="29">
        <f t="shared" si="1"/>
        <v>263.14999999999998</v>
      </c>
      <c r="G39" s="30">
        <v>216</v>
      </c>
      <c r="H39" s="29">
        <f t="shared" si="2"/>
        <v>489.15</v>
      </c>
      <c r="I39" s="49">
        <v>61.52</v>
      </c>
      <c r="J39" s="19" t="s">
        <v>115</v>
      </c>
      <c r="K39" s="1"/>
      <c r="M39" s="1"/>
      <c r="N39"/>
      <c r="P39"/>
      <c r="Q39"/>
      <c r="U39"/>
    </row>
    <row r="40" spans="1:21">
      <c r="A40" s="4">
        <v>13</v>
      </c>
      <c r="B40" t="s">
        <v>137</v>
      </c>
      <c r="C40" s="4" t="s">
        <v>9</v>
      </c>
      <c r="D40" s="25">
        <v>184.22399999999999</v>
      </c>
      <c r="E40" s="26"/>
      <c r="F40" s="25"/>
      <c r="G40" s="55">
        <v>234</v>
      </c>
      <c r="H40" s="53">
        <f t="shared" si="2"/>
        <v>507.15</v>
      </c>
      <c r="I40" s="49">
        <v>66.680000000000007</v>
      </c>
      <c r="J40" s="19" t="s">
        <v>52</v>
      </c>
      <c r="K40" s="1"/>
      <c r="M40" s="1"/>
      <c r="N40"/>
      <c r="P40"/>
      <c r="Q40"/>
      <c r="U40"/>
    </row>
    <row r="41" spans="1:21">
      <c r="A41" s="4">
        <v>14</v>
      </c>
      <c r="B41" t="s">
        <v>138</v>
      </c>
      <c r="C41" s="4" t="s">
        <v>10</v>
      </c>
      <c r="D41" s="25">
        <v>198.24</v>
      </c>
      <c r="E41" s="27"/>
      <c r="F41" s="25"/>
      <c r="G41" s="55">
        <v>253.5</v>
      </c>
      <c r="H41" s="53">
        <f t="shared" si="2"/>
        <v>526.65</v>
      </c>
      <c r="I41" s="49">
        <v>71.73</v>
      </c>
      <c r="J41" s="19" t="s">
        <v>115</v>
      </c>
      <c r="K41" s="1"/>
      <c r="M41" s="1"/>
      <c r="N41"/>
      <c r="P41"/>
      <c r="Q41"/>
      <c r="U41"/>
    </row>
    <row r="42" spans="1:21">
      <c r="A42" s="4">
        <v>15</v>
      </c>
      <c r="B42" t="s">
        <v>6</v>
      </c>
      <c r="C42" s="4" t="s">
        <v>11</v>
      </c>
      <c r="D42" s="25">
        <v>212.256</v>
      </c>
      <c r="E42" s="27"/>
      <c r="F42" s="25"/>
      <c r="G42" s="55">
        <v>270.60000000000002</v>
      </c>
      <c r="H42" s="36">
        <f t="shared" ref="H42" si="3">G42+273.15</f>
        <v>543.75</v>
      </c>
      <c r="I42" s="49">
        <v>75.400000000000006</v>
      </c>
      <c r="J42" s="19" t="s">
        <v>51</v>
      </c>
      <c r="K42" s="1"/>
      <c r="M42" s="1"/>
      <c r="N42"/>
      <c r="P42"/>
      <c r="Q42"/>
      <c r="U42"/>
    </row>
    <row r="43" spans="1:21">
      <c r="D43" s="36"/>
      <c r="E43" s="5"/>
    </row>
    <row r="44" spans="1:21">
      <c r="D44" s="36"/>
      <c r="E44" s="5"/>
    </row>
    <row r="45" spans="1:21">
      <c r="D45" s="36"/>
      <c r="E45" s="5"/>
    </row>
    <row r="46" spans="1:21">
      <c r="A46" s="42" t="s">
        <v>60</v>
      </c>
      <c r="B46" s="46" t="s">
        <v>105</v>
      </c>
      <c r="D46" s="17"/>
      <c r="E46" s="5"/>
    </row>
    <row r="47" spans="1:21">
      <c r="D47" s="17"/>
      <c r="E47" s="5"/>
    </row>
    <row r="48" spans="1:21">
      <c r="B48" s="34" t="s">
        <v>103</v>
      </c>
      <c r="D48" s="17"/>
      <c r="E48" s="5"/>
    </row>
    <row r="49" spans="1:19">
      <c r="D49" s="17"/>
      <c r="E49" s="5"/>
      <c r="R49" s="45" t="s">
        <v>57</v>
      </c>
      <c r="S49" s="45" t="s">
        <v>57</v>
      </c>
    </row>
    <row r="50" spans="1:19">
      <c r="A50" s="9" t="s">
        <v>126</v>
      </c>
      <c r="B50" s="8" t="s">
        <v>128</v>
      </c>
      <c r="C50" s="9"/>
      <c r="D50" s="9" t="s">
        <v>130</v>
      </c>
      <c r="E50" s="20" t="s">
        <v>122</v>
      </c>
      <c r="F50" s="21"/>
      <c r="G50" s="22" t="s">
        <v>123</v>
      </c>
      <c r="H50" s="21"/>
      <c r="I50" s="21"/>
      <c r="P50" s="21" t="s">
        <v>116</v>
      </c>
      <c r="Q50" s="21" t="s">
        <v>116</v>
      </c>
      <c r="R50" s="45" t="s">
        <v>55</v>
      </c>
      <c r="S50" s="45" t="s">
        <v>55</v>
      </c>
    </row>
    <row r="51" spans="1:19">
      <c r="A51" s="9"/>
      <c r="B51" s="8"/>
      <c r="C51" s="9"/>
      <c r="D51" s="9" t="s">
        <v>131</v>
      </c>
      <c r="E51" s="23" t="s">
        <v>124</v>
      </c>
      <c r="F51" s="24" t="s">
        <v>125</v>
      </c>
      <c r="G51" s="21" t="s">
        <v>124</v>
      </c>
      <c r="H51" s="21" t="s">
        <v>125</v>
      </c>
      <c r="I51" s="21"/>
      <c r="P51" s="21" t="s">
        <v>117</v>
      </c>
      <c r="Q51" s="21" t="s">
        <v>118</v>
      </c>
      <c r="R51" s="21" t="s">
        <v>56</v>
      </c>
      <c r="S51" s="21" t="s">
        <v>56</v>
      </c>
    </row>
    <row r="52" spans="1:19">
      <c r="A52" s="9"/>
      <c r="B52" s="8"/>
      <c r="C52" s="9"/>
      <c r="D52" s="9" t="s">
        <v>127</v>
      </c>
      <c r="E52" s="19"/>
      <c r="F52" s="17"/>
      <c r="P52" s="4" t="s">
        <v>101</v>
      </c>
      <c r="Q52" s="4" t="s">
        <v>101</v>
      </c>
      <c r="R52" s="47" t="s">
        <v>102</v>
      </c>
      <c r="S52" s="47" t="s">
        <v>58</v>
      </c>
    </row>
    <row r="53" spans="1:19">
      <c r="A53" s="9"/>
      <c r="B53" s="8"/>
      <c r="C53" s="9"/>
      <c r="D53" s="9"/>
      <c r="E53" s="19"/>
      <c r="F53" s="17"/>
      <c r="S53" s="4"/>
    </row>
    <row r="54" spans="1:19">
      <c r="A54" s="4">
        <v>1</v>
      </c>
      <c r="B54" t="s">
        <v>19</v>
      </c>
      <c r="C54" s="4" t="s">
        <v>25</v>
      </c>
      <c r="D54" s="25">
        <v>16.032</v>
      </c>
      <c r="E54" s="28">
        <v>-183</v>
      </c>
      <c r="F54" s="29">
        <f>E54+273.15</f>
        <v>90.149999999999977</v>
      </c>
      <c r="G54" s="30">
        <v>-164</v>
      </c>
      <c r="H54" s="29">
        <f>G54+273.15</f>
        <v>109.14999999999998</v>
      </c>
      <c r="I54" s="36"/>
      <c r="R54" s="4">
        <v>0</v>
      </c>
      <c r="S54" s="4">
        <v>0</v>
      </c>
    </row>
    <row r="55" spans="1:19">
      <c r="A55" s="4">
        <v>2</v>
      </c>
      <c r="B55" t="s">
        <v>12</v>
      </c>
      <c r="C55" s="4" t="s">
        <v>20</v>
      </c>
      <c r="D55" s="25">
        <v>30.048000000000002</v>
      </c>
      <c r="E55" s="31">
        <v>-183</v>
      </c>
      <c r="F55" s="29">
        <f t="shared" ref="F55:F65" si="4">E55+273.15</f>
        <v>90.149999999999977</v>
      </c>
      <c r="G55" s="30">
        <v>-89</v>
      </c>
      <c r="H55" s="29">
        <f t="shared" ref="H55:H68" si="5">G55+273.15</f>
        <v>184.14999999999998</v>
      </c>
      <c r="I55" s="36"/>
      <c r="R55" s="4">
        <v>0</v>
      </c>
      <c r="S55" s="4">
        <v>0</v>
      </c>
    </row>
    <row r="56" spans="1:19">
      <c r="A56" s="4">
        <v>3</v>
      </c>
      <c r="B56" t="s">
        <v>13</v>
      </c>
      <c r="C56" s="4" t="s">
        <v>21</v>
      </c>
      <c r="D56" s="25">
        <v>44.064</v>
      </c>
      <c r="E56" s="31">
        <v>-190</v>
      </c>
      <c r="F56" s="29">
        <f t="shared" si="4"/>
        <v>83.149999999999977</v>
      </c>
      <c r="G56" s="30">
        <v>-42</v>
      </c>
      <c r="H56" s="29">
        <f t="shared" si="5"/>
        <v>231.14999999999998</v>
      </c>
      <c r="I56" s="36"/>
      <c r="R56" s="4">
        <v>0</v>
      </c>
      <c r="S56" s="4">
        <v>0</v>
      </c>
    </row>
    <row r="57" spans="1:19">
      <c r="A57" s="4">
        <v>4</v>
      </c>
      <c r="B57" t="s">
        <v>14</v>
      </c>
      <c r="C57" s="4" t="s">
        <v>22</v>
      </c>
      <c r="D57" s="25">
        <v>58.08</v>
      </c>
      <c r="E57" s="31">
        <v>-138</v>
      </c>
      <c r="F57" s="29">
        <f t="shared" si="4"/>
        <v>135.14999999999998</v>
      </c>
      <c r="G57" s="29">
        <v>-0.5</v>
      </c>
      <c r="H57" s="29">
        <f t="shared" si="5"/>
        <v>272.64999999999998</v>
      </c>
      <c r="I57" s="36"/>
      <c r="R57" s="4">
        <v>0</v>
      </c>
      <c r="S57" s="4">
        <v>0</v>
      </c>
    </row>
    <row r="58" spans="1:19">
      <c r="A58" s="4">
        <v>5</v>
      </c>
      <c r="B58" t="s">
        <v>15</v>
      </c>
      <c r="C58" s="4" t="s">
        <v>23</v>
      </c>
      <c r="D58" s="25">
        <v>72.096000000000004</v>
      </c>
      <c r="E58" s="31">
        <v>-130</v>
      </c>
      <c r="F58" s="29">
        <f t="shared" si="4"/>
        <v>143.14999999999998</v>
      </c>
      <c r="G58" s="30">
        <v>36</v>
      </c>
      <c r="H58" s="29">
        <f t="shared" si="5"/>
        <v>309.14999999999998</v>
      </c>
      <c r="I58" s="36"/>
      <c r="P58" s="35">
        <f t="shared" ref="P58:P65" si="6" xml:space="preserve"> 43.9 + 13.99*(A58-1) + 0.0543* (A58-1) *295</f>
        <v>163.934</v>
      </c>
      <c r="Q58" s="37">
        <f t="shared" ref="Q58:Q65" si="7" xml:space="preserve"> 43.9 + 13.99*(A58-1) + 0.0543* (A58-1) *H58</f>
        <v>167.00738000000001</v>
      </c>
      <c r="R58" s="35">
        <f t="shared" ref="R58:R65" si="8">( (43.9 + 13.99*(A58-1))*H58 + 0.02715* (A58-1) *H58^2)     - ( (43.9 + 13.99*(A58-1))*295 + 0.02715* (A58-1) *295^2)</f>
        <v>2341.4102634999872</v>
      </c>
      <c r="S58" s="51">
        <f t="shared" ref="S58:S65" si="9">R58/1000</f>
        <v>2.3414102634999874</v>
      </c>
    </row>
    <row r="59" spans="1:19">
      <c r="A59" s="4">
        <v>6</v>
      </c>
      <c r="B59" t="s">
        <v>16</v>
      </c>
      <c r="C59" s="4" t="s">
        <v>24</v>
      </c>
      <c r="D59" s="25">
        <v>86.111999999999995</v>
      </c>
      <c r="E59" s="31">
        <v>-95</v>
      </c>
      <c r="F59" s="29">
        <f t="shared" si="4"/>
        <v>178.14999999999998</v>
      </c>
      <c r="G59" s="30">
        <v>69</v>
      </c>
      <c r="H59" s="29">
        <f t="shared" si="5"/>
        <v>342.15</v>
      </c>
      <c r="I59" s="36"/>
      <c r="P59" s="35">
        <f t="shared" si="6"/>
        <v>193.9425</v>
      </c>
      <c r="Q59" s="37">
        <f t="shared" si="7"/>
        <v>206.74372499999998</v>
      </c>
      <c r="R59" s="35">
        <f t="shared" si="8"/>
        <v>9446.1777543749922</v>
      </c>
      <c r="S59" s="51">
        <f t="shared" si="9"/>
        <v>9.4461777543749914</v>
      </c>
    </row>
    <row r="60" spans="1:19">
      <c r="A60" s="4">
        <v>7</v>
      </c>
      <c r="B60" t="s">
        <v>3</v>
      </c>
      <c r="C60" s="4" t="s">
        <v>26</v>
      </c>
      <c r="D60" s="25">
        <v>100.128</v>
      </c>
      <c r="E60" s="28">
        <v>-91</v>
      </c>
      <c r="F60" s="29">
        <f t="shared" si="4"/>
        <v>182.14999999999998</v>
      </c>
      <c r="G60" s="30">
        <v>98</v>
      </c>
      <c r="H60" s="29">
        <f t="shared" si="5"/>
        <v>371.15</v>
      </c>
      <c r="I60" s="36"/>
      <c r="P60" s="35">
        <f t="shared" si="6"/>
        <v>223.95099999999999</v>
      </c>
      <c r="Q60" s="37">
        <f t="shared" si="7"/>
        <v>248.76067</v>
      </c>
      <c r="R60" s="35">
        <f t="shared" si="8"/>
        <v>17998.496835249985</v>
      </c>
      <c r="S60" s="51">
        <f t="shared" si="9"/>
        <v>17.998496835249984</v>
      </c>
    </row>
    <row r="61" spans="1:19">
      <c r="A61" s="4">
        <v>8</v>
      </c>
      <c r="B61" t="s">
        <v>136</v>
      </c>
      <c r="C61" s="4" t="s">
        <v>28</v>
      </c>
      <c r="D61" s="25">
        <v>114.14400000000001</v>
      </c>
      <c r="E61" s="28">
        <v>-57</v>
      </c>
      <c r="F61" s="29">
        <f t="shared" si="4"/>
        <v>216.14999999999998</v>
      </c>
      <c r="G61" s="30">
        <v>125</v>
      </c>
      <c r="H61" s="29">
        <f t="shared" si="5"/>
        <v>398.15</v>
      </c>
      <c r="I61" s="36"/>
      <c r="P61" s="35">
        <f t="shared" si="6"/>
        <v>253.95949999999999</v>
      </c>
      <c r="Q61" s="37">
        <f t="shared" si="7"/>
        <v>293.16681500000004</v>
      </c>
      <c r="R61" s="35">
        <f t="shared" si="8"/>
        <v>28218.039696125001</v>
      </c>
      <c r="S61" s="51">
        <f t="shared" si="9"/>
        <v>28.218039696125</v>
      </c>
    </row>
    <row r="62" spans="1:19">
      <c r="A62" s="4">
        <v>9</v>
      </c>
      <c r="B62" t="s">
        <v>17</v>
      </c>
      <c r="C62" s="4" t="s">
        <v>27</v>
      </c>
      <c r="D62" s="25">
        <v>128.16</v>
      </c>
      <c r="E62" s="28">
        <v>-51</v>
      </c>
      <c r="F62" s="29">
        <f t="shared" si="4"/>
        <v>222.14999999999998</v>
      </c>
      <c r="G62" s="30">
        <v>151</v>
      </c>
      <c r="H62" s="29">
        <f t="shared" si="5"/>
        <v>424.15</v>
      </c>
      <c r="I62" s="36"/>
      <c r="P62" s="35">
        <f t="shared" si="6"/>
        <v>283.96799999999996</v>
      </c>
      <c r="Q62" s="37">
        <f t="shared" si="7"/>
        <v>340.07075999999995</v>
      </c>
      <c r="R62" s="35">
        <f t="shared" si="8"/>
        <v>40297.30292699999</v>
      </c>
      <c r="S62" s="51">
        <f t="shared" si="9"/>
        <v>40.29730292699999</v>
      </c>
    </row>
    <row r="63" spans="1:19">
      <c r="A63" s="4">
        <v>10</v>
      </c>
      <c r="B63" t="s">
        <v>18</v>
      </c>
      <c r="C63" s="4" t="s">
        <v>29</v>
      </c>
      <c r="D63" s="25">
        <v>142.17599999999999</v>
      </c>
      <c r="E63" s="28">
        <v>-30</v>
      </c>
      <c r="F63" s="29">
        <f t="shared" si="4"/>
        <v>243.14999999999998</v>
      </c>
      <c r="G63" s="30">
        <v>174</v>
      </c>
      <c r="H63" s="29">
        <f t="shared" si="5"/>
        <v>447.15</v>
      </c>
      <c r="I63" s="36"/>
      <c r="P63" s="35">
        <f t="shared" si="6"/>
        <v>313.97649999999999</v>
      </c>
      <c r="Q63" s="37">
        <f t="shared" si="7"/>
        <v>388.33220499999999</v>
      </c>
      <c r="R63" s="35">
        <f t="shared" si="8"/>
        <v>53428.134732874998</v>
      </c>
      <c r="S63" s="51">
        <f t="shared" si="9"/>
        <v>53.428134732874994</v>
      </c>
    </row>
    <row r="64" spans="1:19">
      <c r="A64" s="4">
        <v>11</v>
      </c>
      <c r="B64" t="s">
        <v>4</v>
      </c>
      <c r="C64" s="4" t="s">
        <v>30</v>
      </c>
      <c r="D64" s="25">
        <v>156.19200000000001</v>
      </c>
      <c r="E64" s="28">
        <v>-25</v>
      </c>
      <c r="F64" s="29">
        <f t="shared" si="4"/>
        <v>248.14999999999998</v>
      </c>
      <c r="G64" s="30">
        <v>196</v>
      </c>
      <c r="H64" s="29">
        <f t="shared" si="5"/>
        <v>469.15</v>
      </c>
      <c r="I64" s="36"/>
      <c r="P64" s="35">
        <f t="shared" si="6"/>
        <v>343.98500000000001</v>
      </c>
      <c r="Q64" s="37">
        <f t="shared" si="7"/>
        <v>438.54845</v>
      </c>
      <c r="R64" s="35">
        <f t="shared" si="8"/>
        <v>68139.100158749992</v>
      </c>
      <c r="S64" s="51">
        <f t="shared" si="9"/>
        <v>68.139100158749997</v>
      </c>
    </row>
    <row r="65" spans="1:29">
      <c r="A65" s="4">
        <v>12</v>
      </c>
      <c r="B65" t="s">
        <v>5</v>
      </c>
      <c r="C65" s="4" t="s">
        <v>31</v>
      </c>
      <c r="D65" s="25">
        <v>170.208</v>
      </c>
      <c r="E65" s="28">
        <v>-10</v>
      </c>
      <c r="F65" s="29">
        <f t="shared" si="4"/>
        <v>263.14999999999998</v>
      </c>
      <c r="G65" s="30">
        <v>216</v>
      </c>
      <c r="H65" s="29">
        <f t="shared" si="5"/>
        <v>489.15</v>
      </c>
      <c r="I65" s="36"/>
      <c r="P65" s="35">
        <f t="shared" si="6"/>
        <v>373.99350000000004</v>
      </c>
      <c r="Q65" s="37">
        <f t="shared" si="7"/>
        <v>489.95929500000005</v>
      </c>
      <c r="R65" s="35">
        <f t="shared" si="8"/>
        <v>83868.217574625014</v>
      </c>
      <c r="S65" s="51">
        <f t="shared" si="9"/>
        <v>83.868217574625021</v>
      </c>
    </row>
    <row r="66" spans="1:29">
      <c r="A66" s="4">
        <v>13</v>
      </c>
      <c r="B66" t="s">
        <v>137</v>
      </c>
      <c r="C66" s="4" t="s">
        <v>9</v>
      </c>
      <c r="D66" s="25">
        <v>184.22399999999999</v>
      </c>
      <c r="E66" s="26"/>
      <c r="F66" s="25"/>
      <c r="G66" s="33">
        <v>234</v>
      </c>
      <c r="H66" s="53">
        <f t="shared" si="5"/>
        <v>507.15</v>
      </c>
      <c r="I66" s="33"/>
      <c r="P66" s="41">
        <f t="shared" ref="P66:P67" si="10" xml:space="preserve"> 43.9 + 13.99*(A66-1) + 0.0543* (A66-1) *295</f>
        <v>404.00199999999995</v>
      </c>
      <c r="Q66" s="41">
        <f t="shared" ref="Q66:Q67" si="11" xml:space="preserve"> 43.9 + 13.99*(A66-1) + 0.0543* (A66-1) *H66</f>
        <v>542.23893999999996</v>
      </c>
      <c r="R66" s="41">
        <f t="shared" ref="R66:R67" si="12">( (43.9 + 13.99*(A66-1))*H66 + 0.02715* (A66-1) *H66^2)     - ( (43.9 + 13.99*(A66-1))*295 + 0.02715* (A66-1) *295^2)</f>
        <v>100372.50771049998</v>
      </c>
      <c r="S66" s="51">
        <f t="shared" ref="S66:S67" si="13">R66/1000</f>
        <v>100.37250771049997</v>
      </c>
    </row>
    <row r="67" spans="1:29">
      <c r="A67" s="4">
        <v>14</v>
      </c>
      <c r="B67" t="s">
        <v>138</v>
      </c>
      <c r="C67" s="4" t="s">
        <v>10</v>
      </c>
      <c r="D67" s="25">
        <v>198.24</v>
      </c>
      <c r="E67" s="27"/>
      <c r="F67" s="25"/>
      <c r="G67" s="33">
        <v>253.5</v>
      </c>
      <c r="H67" s="53">
        <f t="shared" si="5"/>
        <v>526.65</v>
      </c>
      <c r="I67" s="33"/>
      <c r="P67" s="41">
        <f t="shared" si="10"/>
        <v>434.01049999999998</v>
      </c>
      <c r="Q67" s="41">
        <f t="shared" si="11"/>
        <v>597.53223500000001</v>
      </c>
      <c r="R67" s="41">
        <f t="shared" si="12"/>
        <v>119478.43728137499</v>
      </c>
      <c r="S67" s="51">
        <f t="shared" si="13"/>
        <v>119.47843728137499</v>
      </c>
    </row>
    <row r="68" spans="1:29">
      <c r="A68" s="4">
        <v>15</v>
      </c>
      <c r="B68" t="s">
        <v>6</v>
      </c>
      <c r="C68" s="4" t="s">
        <v>11</v>
      </c>
      <c r="D68" s="25">
        <v>212.256</v>
      </c>
      <c r="E68" s="27"/>
      <c r="F68" s="25"/>
      <c r="G68" s="33">
        <v>270.60000000000002</v>
      </c>
      <c r="H68" s="36">
        <f t="shared" si="5"/>
        <v>543.75</v>
      </c>
      <c r="I68" s="33"/>
      <c r="P68" s="41">
        <f t="shared" ref="P68" si="14" xml:space="preserve"> 43.9 + 13.99*(A68-1) + 0.0543* (A68-1) *295</f>
        <v>464.01900000000001</v>
      </c>
      <c r="Q68" s="41">
        <f t="shared" ref="Q68" si="15" xml:space="preserve"> 43.9 + 13.99*(A68-1) + 0.0543* (A68-1) *H68</f>
        <v>653.11874999999998</v>
      </c>
      <c r="R68" s="41">
        <f t="shared" ref="R68" si="16">( (43.9 + 13.99*(A68-1))*H68 + 0.02715* (A68-1) *H68^2)     - ( (43.9 + 13.99*(A68-1))*295 + 0.02715* (A68-1) *295^2)</f>
        <v>138944.00765624997</v>
      </c>
      <c r="S68" s="51">
        <f t="shared" ref="S68" si="17">R68/1000</f>
        <v>138.94400765624997</v>
      </c>
    </row>
    <row r="69" spans="1:29">
      <c r="D69" s="17"/>
      <c r="E69" s="5"/>
    </row>
    <row r="70" spans="1:29">
      <c r="D70" s="17"/>
      <c r="E70" s="5"/>
    </row>
    <row r="71" spans="1:29">
      <c r="D71" s="36"/>
      <c r="E71" s="5"/>
    </row>
    <row r="72" spans="1:29">
      <c r="A72" s="42" t="s">
        <v>110</v>
      </c>
      <c r="B72" s="46" t="s">
        <v>111</v>
      </c>
      <c r="D72" s="17"/>
      <c r="E72" s="5"/>
    </row>
    <row r="73" spans="1:29">
      <c r="D73" s="17"/>
      <c r="E73" s="5"/>
    </row>
    <row r="74" spans="1:29">
      <c r="A74" s="9" t="s">
        <v>126</v>
      </c>
      <c r="B74" s="8" t="s">
        <v>128</v>
      </c>
      <c r="C74" s="9"/>
      <c r="D74" s="9" t="s">
        <v>130</v>
      </c>
      <c r="E74" s="4"/>
      <c r="F74" s="14" t="s">
        <v>129</v>
      </c>
      <c r="H74" s="14"/>
      <c r="I74" s="14"/>
      <c r="J74" s="14"/>
      <c r="K74" s="9"/>
      <c r="L74" s="9" t="s">
        <v>133</v>
      </c>
      <c r="M74" s="8"/>
      <c r="N74" s="9"/>
      <c r="O74" s="9"/>
      <c r="P74" s="9" t="s">
        <v>89</v>
      </c>
      <c r="Q74" s="9" t="s">
        <v>89</v>
      </c>
      <c r="R74" s="9" t="s">
        <v>90</v>
      </c>
      <c r="U74"/>
      <c r="AA74" s="13"/>
      <c r="AC74" s="13"/>
    </row>
    <row r="75" spans="1:29">
      <c r="A75" s="9"/>
      <c r="B75" s="8"/>
      <c r="C75" s="9"/>
      <c r="D75" s="9" t="s">
        <v>131</v>
      </c>
      <c r="E75" s="10"/>
      <c r="F75" s="10"/>
      <c r="G75" s="10"/>
      <c r="H75" s="10"/>
      <c r="I75" s="10"/>
      <c r="J75" s="11" t="s">
        <v>134</v>
      </c>
      <c r="K75" s="9"/>
      <c r="L75" s="9"/>
      <c r="N75" s="11" t="s">
        <v>135</v>
      </c>
      <c r="O75"/>
      <c r="P75" s="9" t="s">
        <v>37</v>
      </c>
      <c r="Q75" s="9" t="s">
        <v>36</v>
      </c>
      <c r="R75" s="9" t="s">
        <v>36</v>
      </c>
      <c r="U75"/>
      <c r="AA75" s="13"/>
      <c r="AC75" s="13"/>
    </row>
    <row r="76" spans="1:29">
      <c r="E76" s="12"/>
      <c r="F76" s="12"/>
      <c r="G76" s="12"/>
      <c r="H76" s="12"/>
      <c r="I76" s="12"/>
      <c r="J76" s="4" t="s">
        <v>141</v>
      </c>
      <c r="K76" s="4" t="s">
        <v>0</v>
      </c>
      <c r="L76" s="4" t="s">
        <v>140</v>
      </c>
      <c r="N76" s="4" t="s">
        <v>1</v>
      </c>
      <c r="O76" s="4" t="s">
        <v>2</v>
      </c>
      <c r="P76" s="9" t="s">
        <v>70</v>
      </c>
      <c r="Q76" s="9" t="s">
        <v>32</v>
      </c>
      <c r="R76" s="9" t="s">
        <v>34</v>
      </c>
      <c r="U76"/>
      <c r="AA76" s="13"/>
      <c r="AC76" s="13"/>
    </row>
    <row r="77" spans="1:29">
      <c r="E77" s="12"/>
      <c r="F77" s="12"/>
      <c r="G77" s="12"/>
      <c r="H77" s="12"/>
      <c r="I77" s="12"/>
      <c r="N77" s="3"/>
      <c r="O77"/>
      <c r="P77" s="13" t="s">
        <v>91</v>
      </c>
      <c r="Q77" s="13" t="s">
        <v>33</v>
      </c>
      <c r="R77" s="13" t="s">
        <v>35</v>
      </c>
      <c r="U77"/>
      <c r="AA77" s="13"/>
      <c r="AC77" s="13"/>
    </row>
    <row r="78" spans="1:29">
      <c r="A78" s="4">
        <v>1</v>
      </c>
      <c r="B78" t="s">
        <v>19</v>
      </c>
      <c r="C78" s="4" t="s">
        <v>25</v>
      </c>
      <c r="D78" s="25">
        <v>16.032</v>
      </c>
      <c r="E78" s="19" t="s">
        <v>119</v>
      </c>
      <c r="F78" s="1"/>
      <c r="H78" s="1"/>
      <c r="I78" s="1"/>
      <c r="J78" s="18">
        <f t="shared" ref="J78:J92" si="18">A78-1</f>
        <v>0</v>
      </c>
      <c r="K78" s="4">
        <f t="shared" ref="K78:K92" si="19">A78*2+2</f>
        <v>4</v>
      </c>
      <c r="L78" s="4">
        <f t="shared" ref="L78:L92" si="20">A78*1.5+0.5</f>
        <v>2</v>
      </c>
      <c r="N78" s="4">
        <f t="shared" ref="N78:N92" si="21">2*A78</f>
        <v>2</v>
      </c>
      <c r="O78" s="4">
        <f t="shared" ref="O78:O92" si="22">2*(A78+1)</f>
        <v>4</v>
      </c>
      <c r="P78" s="18">
        <f t="shared" ref="P78:P92" si="23">N78*I$11+O78*$J$11 - (J78*$E$11+K78*$F$11+L78*$G$11)</f>
        <v>824</v>
      </c>
      <c r="Q78" s="38">
        <f t="shared" ref="Q78:Q92" si="24">1000*P78/D78</f>
        <v>51397.205588822355</v>
      </c>
      <c r="R78" s="39">
        <f t="shared" ref="R78:R92" si="25">1000*P78/(A78*44.01)</f>
        <v>18723.017496023633</v>
      </c>
      <c r="U78"/>
      <c r="AA78" s="13"/>
      <c r="AC78" s="13"/>
    </row>
    <row r="79" spans="1:29">
      <c r="A79" s="4">
        <v>2</v>
      </c>
      <c r="B79" t="s">
        <v>12</v>
      </c>
      <c r="C79" s="4" t="s">
        <v>20</v>
      </c>
      <c r="D79" s="25">
        <v>30.048000000000002</v>
      </c>
      <c r="E79" s="19" t="s">
        <v>120</v>
      </c>
      <c r="F79" s="1"/>
      <c r="H79" s="1"/>
      <c r="I79" s="1"/>
      <c r="J79" s="18">
        <f t="shared" si="18"/>
        <v>1</v>
      </c>
      <c r="K79" s="4">
        <f t="shared" si="19"/>
        <v>6</v>
      </c>
      <c r="L79" s="4">
        <f t="shared" si="20"/>
        <v>3.5</v>
      </c>
      <c r="N79" s="4">
        <f t="shared" si="21"/>
        <v>4</v>
      </c>
      <c r="O79" s="4">
        <f t="shared" si="22"/>
        <v>6</v>
      </c>
      <c r="P79" s="18">
        <f t="shared" si="23"/>
        <v>1440.5</v>
      </c>
      <c r="Q79" s="38">
        <f t="shared" si="24"/>
        <v>47939.962726304577</v>
      </c>
      <c r="R79" s="39">
        <f t="shared" si="25"/>
        <v>16365.598727561919</v>
      </c>
      <c r="U79"/>
      <c r="AA79" s="13"/>
      <c r="AC79" s="13"/>
    </row>
    <row r="80" spans="1:29">
      <c r="A80" s="4">
        <v>3</v>
      </c>
      <c r="B80" t="s">
        <v>13</v>
      </c>
      <c r="C80" s="4" t="s">
        <v>21</v>
      </c>
      <c r="D80" s="25">
        <v>44.064</v>
      </c>
      <c r="E80" s="19" t="s">
        <v>121</v>
      </c>
      <c r="F80" s="1"/>
      <c r="H80" s="1"/>
      <c r="I80" s="1"/>
      <c r="J80" s="18">
        <f t="shared" si="18"/>
        <v>2</v>
      </c>
      <c r="K80" s="4">
        <f t="shared" si="19"/>
        <v>8</v>
      </c>
      <c r="L80" s="4">
        <f t="shared" si="20"/>
        <v>5</v>
      </c>
      <c r="N80" s="4">
        <f t="shared" si="21"/>
        <v>6</v>
      </c>
      <c r="O80" s="4">
        <f t="shared" si="22"/>
        <v>8</v>
      </c>
      <c r="P80" s="18">
        <f t="shared" si="23"/>
        <v>2057</v>
      </c>
      <c r="Q80" s="38">
        <f t="shared" si="24"/>
        <v>46682.0987654321</v>
      </c>
      <c r="R80" s="39">
        <f t="shared" si="25"/>
        <v>15579.792471408013</v>
      </c>
      <c r="U80"/>
      <c r="AA80" s="13"/>
      <c r="AC80" s="13"/>
    </row>
    <row r="81" spans="1:29">
      <c r="A81" s="4">
        <v>4</v>
      </c>
      <c r="B81" t="s">
        <v>14</v>
      </c>
      <c r="C81" s="4" t="s">
        <v>22</v>
      </c>
      <c r="D81" s="25">
        <v>58.08</v>
      </c>
      <c r="E81" s="19" t="s">
        <v>77</v>
      </c>
      <c r="F81" s="1"/>
      <c r="H81" s="1"/>
      <c r="I81" s="1"/>
      <c r="J81" s="18">
        <f t="shared" si="18"/>
        <v>3</v>
      </c>
      <c r="K81" s="4">
        <f t="shared" si="19"/>
        <v>10</v>
      </c>
      <c r="L81" s="4">
        <f t="shared" si="20"/>
        <v>6.5</v>
      </c>
      <c r="N81" s="4">
        <f t="shared" si="21"/>
        <v>8</v>
      </c>
      <c r="O81" s="4">
        <f t="shared" si="22"/>
        <v>10</v>
      </c>
      <c r="P81" s="18">
        <f t="shared" si="23"/>
        <v>2673.5</v>
      </c>
      <c r="Q81" s="38">
        <f t="shared" si="24"/>
        <v>46031.336088154269</v>
      </c>
      <c r="R81" s="39">
        <f t="shared" si="25"/>
        <v>15186.889343331062</v>
      </c>
      <c r="U81"/>
      <c r="AA81" s="13"/>
      <c r="AC81" s="13"/>
    </row>
    <row r="82" spans="1:29">
      <c r="A82" s="4">
        <v>5</v>
      </c>
      <c r="B82" t="s">
        <v>15</v>
      </c>
      <c r="C82" s="4" t="s">
        <v>23</v>
      </c>
      <c r="D82" s="25">
        <v>72.096000000000004</v>
      </c>
      <c r="E82" s="19" t="s">
        <v>78</v>
      </c>
      <c r="F82" s="1"/>
      <c r="H82" s="1"/>
      <c r="I82" s="1"/>
      <c r="J82" s="18">
        <f t="shared" si="18"/>
        <v>4</v>
      </c>
      <c r="K82" s="4">
        <f t="shared" si="19"/>
        <v>12</v>
      </c>
      <c r="L82" s="4">
        <f t="shared" si="20"/>
        <v>8</v>
      </c>
      <c r="N82" s="4">
        <f t="shared" si="21"/>
        <v>10</v>
      </c>
      <c r="O82" s="4">
        <f t="shared" si="22"/>
        <v>12</v>
      </c>
      <c r="P82" s="18">
        <f t="shared" si="23"/>
        <v>3290</v>
      </c>
      <c r="Q82" s="38">
        <f t="shared" si="24"/>
        <v>45633.599644917886</v>
      </c>
      <c r="R82" s="39">
        <f t="shared" si="25"/>
        <v>14951.14746648489</v>
      </c>
      <c r="U82"/>
      <c r="AA82" s="13"/>
      <c r="AC82" s="13"/>
    </row>
    <row r="83" spans="1:29">
      <c r="A83" s="4">
        <v>6</v>
      </c>
      <c r="B83" t="s">
        <v>16</v>
      </c>
      <c r="C83" s="4" t="s">
        <v>24</v>
      </c>
      <c r="D83" s="25">
        <v>86.111999999999995</v>
      </c>
      <c r="E83" s="19" t="s">
        <v>79</v>
      </c>
      <c r="F83" s="1"/>
      <c r="H83" s="1"/>
      <c r="I83" s="1"/>
      <c r="J83" s="18">
        <f t="shared" si="18"/>
        <v>5</v>
      </c>
      <c r="K83" s="4">
        <f t="shared" si="19"/>
        <v>14</v>
      </c>
      <c r="L83" s="4">
        <f t="shared" si="20"/>
        <v>9.5</v>
      </c>
      <c r="N83" s="4">
        <f t="shared" si="21"/>
        <v>12</v>
      </c>
      <c r="O83" s="4">
        <f t="shared" si="22"/>
        <v>14</v>
      </c>
      <c r="P83" s="18">
        <f t="shared" si="23"/>
        <v>3906.5</v>
      </c>
      <c r="Q83" s="38">
        <f t="shared" si="24"/>
        <v>45365.33816425121</v>
      </c>
      <c r="R83" s="39">
        <f t="shared" si="25"/>
        <v>14793.986215254108</v>
      </c>
      <c r="U83"/>
      <c r="AA83" s="13"/>
      <c r="AC83" s="13"/>
    </row>
    <row r="84" spans="1:29">
      <c r="A84" s="4">
        <v>7</v>
      </c>
      <c r="B84" t="s">
        <v>3</v>
      </c>
      <c r="C84" s="4" t="s">
        <v>26</v>
      </c>
      <c r="D84" s="25">
        <v>100.128</v>
      </c>
      <c r="E84" s="19" t="s">
        <v>80</v>
      </c>
      <c r="F84" s="1"/>
      <c r="H84" s="1"/>
      <c r="I84" s="1"/>
      <c r="J84" s="18">
        <f t="shared" si="18"/>
        <v>6</v>
      </c>
      <c r="K84" s="4">
        <f t="shared" si="19"/>
        <v>16</v>
      </c>
      <c r="L84" s="4">
        <f t="shared" si="20"/>
        <v>11</v>
      </c>
      <c r="N84" s="4">
        <f t="shared" si="21"/>
        <v>14</v>
      </c>
      <c r="O84" s="4">
        <f t="shared" si="22"/>
        <v>16</v>
      </c>
      <c r="P84" s="18">
        <f t="shared" si="23"/>
        <v>4523</v>
      </c>
      <c r="Q84" s="38">
        <f t="shared" si="24"/>
        <v>45172.179610099076</v>
      </c>
      <c r="R84" s="39">
        <f t="shared" si="25"/>
        <v>14681.728178660695</v>
      </c>
      <c r="U84"/>
      <c r="AA84" s="13"/>
      <c r="AC84" s="13"/>
    </row>
    <row r="85" spans="1:29">
      <c r="A85" s="4">
        <v>8</v>
      </c>
      <c r="B85" t="s">
        <v>136</v>
      </c>
      <c r="C85" s="4" t="s">
        <v>28</v>
      </c>
      <c r="D85" s="25">
        <v>114.14400000000001</v>
      </c>
      <c r="E85" s="19" t="s">
        <v>81</v>
      </c>
      <c r="F85" s="1"/>
      <c r="H85" s="1"/>
      <c r="I85" s="1"/>
      <c r="J85" s="18">
        <f t="shared" si="18"/>
        <v>7</v>
      </c>
      <c r="K85" s="4">
        <f t="shared" si="19"/>
        <v>18</v>
      </c>
      <c r="L85" s="4">
        <f t="shared" si="20"/>
        <v>12.5</v>
      </c>
      <c r="N85" s="4">
        <f t="shared" si="21"/>
        <v>16</v>
      </c>
      <c r="O85" s="4">
        <f t="shared" si="22"/>
        <v>18</v>
      </c>
      <c r="P85" s="18">
        <f t="shared" si="23"/>
        <v>5139.5</v>
      </c>
      <c r="Q85" s="38">
        <f t="shared" si="24"/>
        <v>45026.457807681523</v>
      </c>
      <c r="R85" s="39">
        <f t="shared" si="25"/>
        <v>14597.534651215634</v>
      </c>
      <c r="U85"/>
      <c r="AA85" s="13"/>
      <c r="AC85" s="13"/>
    </row>
    <row r="86" spans="1:29">
      <c r="A86" s="4">
        <v>9</v>
      </c>
      <c r="B86" t="s">
        <v>17</v>
      </c>
      <c r="C86" s="4" t="s">
        <v>27</v>
      </c>
      <c r="D86" s="25">
        <v>128.16</v>
      </c>
      <c r="E86" s="19" t="s">
        <v>82</v>
      </c>
      <c r="F86" s="1"/>
      <c r="H86" s="1"/>
      <c r="I86" s="1"/>
      <c r="J86" s="18">
        <f t="shared" si="18"/>
        <v>8</v>
      </c>
      <c r="K86" s="4">
        <f t="shared" si="19"/>
        <v>20</v>
      </c>
      <c r="L86" s="4">
        <f t="shared" si="20"/>
        <v>14</v>
      </c>
      <c r="N86" s="4">
        <f t="shared" si="21"/>
        <v>18</v>
      </c>
      <c r="O86" s="4">
        <f t="shared" si="22"/>
        <v>20</v>
      </c>
      <c r="P86" s="18">
        <f t="shared" si="23"/>
        <v>5756</v>
      </c>
      <c r="Q86" s="38">
        <f t="shared" si="24"/>
        <v>44912.609238451936</v>
      </c>
      <c r="R86" s="39">
        <f t="shared" si="25"/>
        <v>14532.050796536141</v>
      </c>
      <c r="U86"/>
      <c r="AA86" s="13"/>
      <c r="AC86" s="13"/>
    </row>
    <row r="87" spans="1:29">
      <c r="A87" s="4">
        <v>10</v>
      </c>
      <c r="B87" t="s">
        <v>18</v>
      </c>
      <c r="C87" s="4" t="s">
        <v>29</v>
      </c>
      <c r="D87" s="25">
        <v>142.17599999999999</v>
      </c>
      <c r="E87" s="19" t="s">
        <v>83</v>
      </c>
      <c r="F87" s="1"/>
      <c r="H87" s="1"/>
      <c r="I87" s="1"/>
      <c r="J87" s="18">
        <f t="shared" si="18"/>
        <v>9</v>
      </c>
      <c r="K87" s="4">
        <f t="shared" si="19"/>
        <v>22</v>
      </c>
      <c r="L87" s="4">
        <f t="shared" si="20"/>
        <v>15.5</v>
      </c>
      <c r="N87" s="4">
        <f t="shared" si="21"/>
        <v>20</v>
      </c>
      <c r="O87" s="4">
        <f t="shared" si="22"/>
        <v>22</v>
      </c>
      <c r="P87" s="18">
        <f t="shared" si="23"/>
        <v>6372.5</v>
      </c>
      <c r="Q87" s="38">
        <f t="shared" si="24"/>
        <v>44821.207517443174</v>
      </c>
      <c r="R87" s="39">
        <f t="shared" si="25"/>
        <v>14479.663712792548</v>
      </c>
      <c r="U87"/>
      <c r="AA87" s="13"/>
      <c r="AC87" s="13"/>
    </row>
    <row r="88" spans="1:29">
      <c r="A88" s="4">
        <v>11</v>
      </c>
      <c r="B88" t="s">
        <v>4</v>
      </c>
      <c r="C88" s="4" t="s">
        <v>30</v>
      </c>
      <c r="D88" s="25">
        <v>156.19200000000001</v>
      </c>
      <c r="E88" s="19" t="s">
        <v>84</v>
      </c>
      <c r="F88" s="1"/>
      <c r="H88" s="1"/>
      <c r="I88" s="1"/>
      <c r="J88" s="18">
        <f t="shared" si="18"/>
        <v>10</v>
      </c>
      <c r="K88" s="4">
        <f t="shared" si="19"/>
        <v>24</v>
      </c>
      <c r="L88" s="4">
        <f t="shared" si="20"/>
        <v>17</v>
      </c>
      <c r="N88" s="4">
        <f t="shared" si="21"/>
        <v>22</v>
      </c>
      <c r="O88" s="4">
        <f t="shared" si="22"/>
        <v>24</v>
      </c>
      <c r="P88" s="18">
        <f t="shared" si="23"/>
        <v>6989</v>
      </c>
      <c r="Q88" s="38">
        <f t="shared" si="24"/>
        <v>44746.209793075184</v>
      </c>
      <c r="R88" s="39">
        <f t="shared" si="25"/>
        <v>14436.801553365973</v>
      </c>
      <c r="U88"/>
      <c r="AA88" s="13"/>
      <c r="AC88" s="13"/>
    </row>
    <row r="89" spans="1:29">
      <c r="A89" s="4">
        <v>12</v>
      </c>
      <c r="B89" t="s">
        <v>5</v>
      </c>
      <c r="C89" s="4" t="s">
        <v>31</v>
      </c>
      <c r="D89" s="25">
        <v>170.208</v>
      </c>
      <c r="E89" s="19" t="s">
        <v>85</v>
      </c>
      <c r="F89" s="1"/>
      <c r="H89" s="1"/>
      <c r="I89" s="1"/>
      <c r="J89" s="18">
        <f t="shared" si="18"/>
        <v>11</v>
      </c>
      <c r="K89" s="4">
        <f t="shared" si="19"/>
        <v>26</v>
      </c>
      <c r="L89" s="4">
        <f t="shared" si="20"/>
        <v>18.5</v>
      </c>
      <c r="N89" s="4">
        <f t="shared" si="21"/>
        <v>24</v>
      </c>
      <c r="O89" s="4">
        <f t="shared" si="22"/>
        <v>26</v>
      </c>
      <c r="P89" s="18">
        <f t="shared" si="23"/>
        <v>7605.5</v>
      </c>
      <c r="Q89" s="38">
        <f t="shared" si="24"/>
        <v>44683.563639781911</v>
      </c>
      <c r="R89" s="39">
        <f t="shared" si="25"/>
        <v>14401.083087177156</v>
      </c>
      <c r="U89"/>
      <c r="AA89" s="13"/>
      <c r="AC89" s="13"/>
    </row>
    <row r="90" spans="1:29">
      <c r="A90" s="4">
        <v>13</v>
      </c>
      <c r="B90" t="s">
        <v>137</v>
      </c>
      <c r="C90" s="4" t="s">
        <v>9</v>
      </c>
      <c r="D90" s="25">
        <v>184.22399999999999</v>
      </c>
      <c r="E90" s="19" t="s">
        <v>86</v>
      </c>
      <c r="F90" s="1"/>
      <c r="H90" s="1"/>
      <c r="I90" s="1"/>
      <c r="J90" s="18">
        <f t="shared" si="18"/>
        <v>12</v>
      </c>
      <c r="K90" s="4">
        <f t="shared" si="19"/>
        <v>28</v>
      </c>
      <c r="L90" s="4">
        <f t="shared" si="20"/>
        <v>20</v>
      </c>
      <c r="N90" s="4">
        <f t="shared" si="21"/>
        <v>26</v>
      </c>
      <c r="O90" s="4">
        <f t="shared" si="22"/>
        <v>28</v>
      </c>
      <c r="P90" s="18">
        <f t="shared" si="23"/>
        <v>8222</v>
      </c>
      <c r="Q90" s="38">
        <f t="shared" si="24"/>
        <v>44630.449887093971</v>
      </c>
      <c r="R90" s="39">
        <f t="shared" si="25"/>
        <v>14370.859769632776</v>
      </c>
      <c r="U90"/>
      <c r="AA90" s="13"/>
      <c r="AC90" s="13"/>
    </row>
    <row r="91" spans="1:29">
      <c r="A91" s="4">
        <v>14</v>
      </c>
      <c r="B91" t="s">
        <v>138</v>
      </c>
      <c r="C91" s="4" t="s">
        <v>10</v>
      </c>
      <c r="D91" s="25">
        <v>198.24</v>
      </c>
      <c r="E91" s="19" t="s">
        <v>87</v>
      </c>
      <c r="F91" s="1"/>
      <c r="H91" s="1"/>
      <c r="I91" s="1"/>
      <c r="J91" s="18">
        <f t="shared" si="18"/>
        <v>13</v>
      </c>
      <c r="K91" s="4">
        <f t="shared" si="19"/>
        <v>30</v>
      </c>
      <c r="L91" s="4">
        <f t="shared" si="20"/>
        <v>21.5</v>
      </c>
      <c r="N91" s="4">
        <f t="shared" si="21"/>
        <v>28</v>
      </c>
      <c r="O91" s="4">
        <f t="shared" si="22"/>
        <v>30</v>
      </c>
      <c r="P91" s="18">
        <f t="shared" si="23"/>
        <v>8838.5</v>
      </c>
      <c r="Q91" s="38">
        <f t="shared" si="24"/>
        <v>44584.846650524618</v>
      </c>
      <c r="R91" s="39">
        <f t="shared" si="25"/>
        <v>14344.95406888045</v>
      </c>
      <c r="U91"/>
      <c r="AA91" s="13"/>
      <c r="AC91" s="13"/>
    </row>
    <row r="92" spans="1:29">
      <c r="A92" s="4">
        <v>15</v>
      </c>
      <c r="B92" t="s">
        <v>6</v>
      </c>
      <c r="C92" s="4" t="s">
        <v>11</v>
      </c>
      <c r="D92" s="25">
        <v>212.256</v>
      </c>
      <c r="E92" s="19" t="s">
        <v>88</v>
      </c>
      <c r="F92" s="1"/>
      <c r="H92" s="1"/>
      <c r="I92" s="1"/>
      <c r="J92" s="18">
        <f t="shared" si="18"/>
        <v>14</v>
      </c>
      <c r="K92" s="4">
        <f t="shared" si="19"/>
        <v>32</v>
      </c>
      <c r="L92" s="4">
        <f t="shared" si="20"/>
        <v>23</v>
      </c>
      <c r="N92" s="4">
        <f t="shared" si="21"/>
        <v>30</v>
      </c>
      <c r="O92" s="4">
        <f t="shared" si="22"/>
        <v>32</v>
      </c>
      <c r="P92" s="18">
        <f t="shared" si="23"/>
        <v>9455</v>
      </c>
      <c r="Q92" s="38">
        <f t="shared" si="24"/>
        <v>44545.266093773556</v>
      </c>
      <c r="R92" s="39">
        <f t="shared" si="25"/>
        <v>14322.502461561768</v>
      </c>
      <c r="U92"/>
      <c r="AA92" s="13"/>
      <c r="AC92" s="13"/>
    </row>
    <row r="93" spans="1:29">
      <c r="S93" s="9"/>
      <c r="T93" s="9"/>
      <c r="V93" s="9"/>
      <c r="W93" s="9"/>
      <c r="Y93" s="9"/>
      <c r="AA93" s="9"/>
      <c r="AB93" s="8"/>
      <c r="AC93" s="9"/>
    </row>
    <row r="94" spans="1:29">
      <c r="S94" s="9"/>
      <c r="T94" s="9"/>
      <c r="V94" s="9"/>
      <c r="W94" s="9"/>
      <c r="Y94" s="9"/>
      <c r="AA94" s="9"/>
      <c r="AB94" s="8"/>
      <c r="AC94" s="9"/>
    </row>
    <row r="95" spans="1:29">
      <c r="S95" s="9"/>
      <c r="T95" s="9"/>
      <c r="V95" s="9"/>
      <c r="W95" s="9"/>
      <c r="Y95" s="9"/>
      <c r="AA95" s="9"/>
      <c r="AB95" s="8"/>
      <c r="AC95" s="9"/>
    </row>
    <row r="96" spans="1:29">
      <c r="A96" s="42" t="s">
        <v>61</v>
      </c>
      <c r="B96" s="46" t="s">
        <v>92</v>
      </c>
      <c r="S96" s="9"/>
      <c r="T96" s="9"/>
      <c r="V96" s="9"/>
      <c r="W96" s="9"/>
      <c r="Y96" s="9"/>
      <c r="AA96" s="9"/>
      <c r="AB96" s="8"/>
      <c r="AC96" s="9"/>
    </row>
    <row r="97" spans="1:30">
      <c r="S97" s="9"/>
      <c r="T97" s="9"/>
      <c r="V97" s="9"/>
      <c r="W97" s="9"/>
      <c r="Y97" s="9"/>
      <c r="AA97" s="9"/>
      <c r="AB97" s="8"/>
      <c r="AC97" s="9"/>
    </row>
    <row r="98" spans="1:30">
      <c r="B98" t="s">
        <v>99</v>
      </c>
      <c r="S98" s="9"/>
      <c r="T98" s="9"/>
      <c r="V98" s="9"/>
      <c r="W98" s="9"/>
      <c r="Y98" s="9"/>
      <c r="AA98" s="9"/>
      <c r="AB98" s="8"/>
      <c r="AC98" s="9"/>
    </row>
    <row r="99" spans="1:30">
      <c r="S99" s="9"/>
      <c r="T99" s="9"/>
      <c r="V99" s="9"/>
      <c r="W99" s="9"/>
      <c r="Y99" s="9"/>
      <c r="AA99" s="9"/>
      <c r="AB99" s="8"/>
      <c r="AC99" s="9"/>
    </row>
    <row r="100" spans="1:30">
      <c r="V100" s="9"/>
      <c r="W100" s="9"/>
      <c r="Y100" s="9"/>
      <c r="AA100" s="9"/>
      <c r="AB100" s="8"/>
      <c r="AC100" s="9"/>
    </row>
    <row r="101" spans="1:30">
      <c r="S101" s="9" t="s">
        <v>97</v>
      </c>
      <c r="U101" s="9"/>
      <c r="W101" s="9"/>
      <c r="Y101" s="9"/>
      <c r="AA101" s="9"/>
      <c r="AB101" s="8"/>
      <c r="AC101" s="9"/>
    </row>
    <row r="102" spans="1:30">
      <c r="A102" s="9" t="s">
        <v>126</v>
      </c>
      <c r="B102" s="8" t="s">
        <v>128</v>
      </c>
      <c r="C102" s="9"/>
      <c r="D102" s="9" t="s">
        <v>130</v>
      </c>
      <c r="E102" s="4"/>
      <c r="F102" s="14" t="s">
        <v>129</v>
      </c>
      <c r="H102" s="14"/>
      <c r="I102" s="14"/>
      <c r="P102" s="9" t="s">
        <v>113</v>
      </c>
      <c r="Q102" s="45" t="s">
        <v>55</v>
      </c>
      <c r="R102" s="9" t="s">
        <v>39</v>
      </c>
      <c r="S102" s="45" t="s">
        <v>62</v>
      </c>
      <c r="W102" s="21" t="s">
        <v>93</v>
      </c>
      <c r="Y102" s="21" t="s">
        <v>71</v>
      </c>
      <c r="Z102" s="4"/>
      <c r="AA102" s="4"/>
      <c r="AB102" s="21" t="s">
        <v>71</v>
      </c>
      <c r="AC102" s="4"/>
      <c r="AD102" s="4"/>
    </row>
    <row r="103" spans="1:30">
      <c r="A103" s="9"/>
      <c r="B103" s="8"/>
      <c r="C103" s="9"/>
      <c r="D103" s="9" t="s">
        <v>131</v>
      </c>
      <c r="E103" s="10"/>
      <c r="F103" s="10"/>
      <c r="G103" s="10"/>
      <c r="H103" s="10"/>
      <c r="I103" s="10"/>
      <c r="P103" s="9" t="s">
        <v>100</v>
      </c>
      <c r="Q103" s="21" t="s">
        <v>56</v>
      </c>
      <c r="R103" s="9" t="s">
        <v>41</v>
      </c>
      <c r="S103" s="9" t="s">
        <v>37</v>
      </c>
      <c r="W103" s="21" t="s">
        <v>115</v>
      </c>
      <c r="Y103" s="21" t="s">
        <v>72</v>
      </c>
      <c r="Z103" s="4"/>
      <c r="AA103" s="4"/>
      <c r="AB103" s="21" t="s">
        <v>75</v>
      </c>
      <c r="AC103" s="4"/>
      <c r="AD103" s="4"/>
    </row>
    <row r="104" spans="1:30">
      <c r="E104" s="12"/>
      <c r="F104" s="12"/>
      <c r="G104" s="12"/>
      <c r="H104" s="12"/>
      <c r="I104" s="12"/>
      <c r="P104" s="13" t="s">
        <v>64</v>
      </c>
      <c r="Q104" s="47" t="s">
        <v>65</v>
      </c>
      <c r="R104" s="13" t="s">
        <v>66</v>
      </c>
      <c r="S104" s="13" t="s">
        <v>63</v>
      </c>
      <c r="W104" s="40" t="s">
        <v>94</v>
      </c>
      <c r="Y104" s="40" t="s">
        <v>73</v>
      </c>
      <c r="Z104" s="4"/>
      <c r="AA104" s="4"/>
      <c r="AB104" s="4" t="s">
        <v>74</v>
      </c>
      <c r="AC104" s="4"/>
      <c r="AD104" s="4"/>
    </row>
    <row r="105" spans="1:30">
      <c r="A105" s="4">
        <v>1</v>
      </c>
      <c r="B105" t="s">
        <v>19</v>
      </c>
      <c r="C105" s="4" t="s">
        <v>25</v>
      </c>
      <c r="D105" s="25">
        <v>16.032</v>
      </c>
      <c r="E105" s="19" t="s">
        <v>119</v>
      </c>
      <c r="F105" s="1"/>
      <c r="H105" s="1"/>
      <c r="I105" s="1"/>
      <c r="P105" s="44">
        <v>824</v>
      </c>
      <c r="Q105" s="4">
        <v>0</v>
      </c>
      <c r="S105" s="44">
        <f t="shared" ref="S105:S116" si="26">P105-Q105-R105</f>
        <v>824</v>
      </c>
      <c r="U105" s="9"/>
      <c r="W105" s="41" t="s">
        <v>114</v>
      </c>
      <c r="Y105" s="9"/>
      <c r="Z105" s="9"/>
      <c r="AA105" s="4"/>
      <c r="AB105" s="9"/>
      <c r="AD105" s="9"/>
    </row>
    <row r="106" spans="1:30">
      <c r="A106" s="4">
        <v>2</v>
      </c>
      <c r="B106" t="s">
        <v>12</v>
      </c>
      <c r="C106" s="4" t="s">
        <v>20</v>
      </c>
      <c r="D106" s="25">
        <v>30.048000000000002</v>
      </c>
      <c r="E106" s="19" t="s">
        <v>120</v>
      </c>
      <c r="F106" s="1"/>
      <c r="H106" s="1"/>
      <c r="I106" s="1"/>
      <c r="O106" s="2"/>
      <c r="P106" s="52">
        <v>1440.5</v>
      </c>
      <c r="Q106" s="4">
        <v>0</v>
      </c>
      <c r="S106" s="44">
        <f t="shared" si="26"/>
        <v>1440.5</v>
      </c>
      <c r="U106" s="9"/>
      <c r="W106" s="41" t="s">
        <v>114</v>
      </c>
      <c r="Y106" s="9"/>
      <c r="Z106" s="9"/>
      <c r="AA106" s="4"/>
      <c r="AB106" s="9"/>
      <c r="AD106" s="9"/>
    </row>
    <row r="107" spans="1:30">
      <c r="A107" s="4">
        <v>3</v>
      </c>
      <c r="B107" t="s">
        <v>13</v>
      </c>
      <c r="C107" s="4" t="s">
        <v>21</v>
      </c>
      <c r="D107" s="25">
        <v>44.064</v>
      </c>
      <c r="E107" s="19" t="s">
        <v>121</v>
      </c>
      <c r="F107" s="1"/>
      <c r="H107" s="1"/>
      <c r="I107" s="1"/>
      <c r="P107" s="52">
        <v>2057</v>
      </c>
      <c r="Q107" s="4">
        <v>0</v>
      </c>
      <c r="S107" s="44">
        <f t="shared" si="26"/>
        <v>2057</v>
      </c>
      <c r="U107" s="9"/>
      <c r="W107" s="41" t="s">
        <v>114</v>
      </c>
      <c r="Y107" s="9"/>
      <c r="Z107" s="9"/>
      <c r="AA107" s="4"/>
      <c r="AB107" s="9"/>
      <c r="AD107" s="9"/>
    </row>
    <row r="108" spans="1:30">
      <c r="A108" s="4">
        <v>4</v>
      </c>
      <c r="B108" t="s">
        <v>14</v>
      </c>
      <c r="C108" s="4" t="s">
        <v>22</v>
      </c>
      <c r="D108" s="25">
        <v>58.08</v>
      </c>
      <c r="E108" s="19" t="s">
        <v>77</v>
      </c>
      <c r="F108" s="1"/>
      <c r="H108" s="1"/>
      <c r="I108" s="1"/>
      <c r="P108" s="52">
        <v>2673.5</v>
      </c>
      <c r="Q108" s="4">
        <v>0</v>
      </c>
      <c r="S108" s="44">
        <f t="shared" si="26"/>
        <v>2673.5</v>
      </c>
      <c r="U108" s="9"/>
      <c r="W108" s="41" t="s">
        <v>114</v>
      </c>
      <c r="Y108" s="9"/>
      <c r="Z108" s="9"/>
      <c r="AA108" s="4"/>
      <c r="AB108" s="9"/>
      <c r="AD108" s="9"/>
    </row>
    <row r="109" spans="1:30">
      <c r="A109" s="4">
        <v>5</v>
      </c>
      <c r="B109" t="s">
        <v>15</v>
      </c>
      <c r="C109" s="4" t="s">
        <v>23</v>
      </c>
      <c r="D109" s="25">
        <v>72.096000000000004</v>
      </c>
      <c r="E109" s="19" t="s">
        <v>78</v>
      </c>
      <c r="F109" s="1"/>
      <c r="H109" s="1"/>
      <c r="I109" s="1"/>
      <c r="P109" s="52">
        <v>3290</v>
      </c>
      <c r="Q109" s="51">
        <v>2.3414102634999874</v>
      </c>
      <c r="R109" s="4">
        <v>26.42</v>
      </c>
      <c r="S109" s="44">
        <f t="shared" si="26"/>
        <v>3261.2385897364998</v>
      </c>
      <c r="U109" s="9"/>
      <c r="W109" s="41" t="s">
        <v>114</v>
      </c>
      <c r="Y109" s="9"/>
      <c r="Z109" s="9"/>
      <c r="AA109" s="43" t="s">
        <v>115</v>
      </c>
      <c r="AB109" s="9"/>
      <c r="AD109" s="9"/>
    </row>
    <row r="110" spans="1:30">
      <c r="A110" s="4">
        <v>6</v>
      </c>
      <c r="B110" t="s">
        <v>16</v>
      </c>
      <c r="C110" s="4" t="s">
        <v>24</v>
      </c>
      <c r="D110" s="25">
        <v>86.111999999999995</v>
      </c>
      <c r="E110" s="19" t="s">
        <v>79</v>
      </c>
      <c r="F110" s="1"/>
      <c r="H110" s="1"/>
      <c r="I110" s="1"/>
      <c r="P110" s="52">
        <v>3906.5</v>
      </c>
      <c r="Q110" s="51">
        <v>9.4461777543749914</v>
      </c>
      <c r="R110" s="4">
        <v>31.52</v>
      </c>
      <c r="S110" s="44">
        <f t="shared" si="26"/>
        <v>3865.5338222456248</v>
      </c>
      <c r="U110" s="9"/>
      <c r="W110" s="41" t="s">
        <v>95</v>
      </c>
      <c r="Y110" s="9"/>
      <c r="Z110" s="9"/>
      <c r="AA110" s="43" t="s">
        <v>115</v>
      </c>
      <c r="AB110" s="9"/>
      <c r="AD110" s="9"/>
    </row>
    <row r="111" spans="1:30">
      <c r="A111" s="4">
        <v>7</v>
      </c>
      <c r="B111" t="s">
        <v>3</v>
      </c>
      <c r="C111" s="4" t="s">
        <v>26</v>
      </c>
      <c r="D111" s="25">
        <v>100.128</v>
      </c>
      <c r="E111" s="19" t="s">
        <v>80</v>
      </c>
      <c r="F111" s="1"/>
      <c r="H111" s="1"/>
      <c r="I111" s="1"/>
      <c r="P111" s="52">
        <v>4523</v>
      </c>
      <c r="Q111" s="51">
        <v>17.998496835249984</v>
      </c>
      <c r="R111" s="4">
        <v>36.57</v>
      </c>
      <c r="S111" s="44">
        <f t="shared" si="26"/>
        <v>4468.4315031647502</v>
      </c>
      <c r="U111" s="9"/>
      <c r="W111" s="41" t="s">
        <v>114</v>
      </c>
      <c r="Y111" s="9"/>
      <c r="Z111" s="9"/>
      <c r="AA111" s="4"/>
      <c r="AB111" s="9"/>
      <c r="AD111" s="9"/>
    </row>
    <row r="112" spans="1:30">
      <c r="A112" s="4">
        <v>8</v>
      </c>
      <c r="B112" t="s">
        <v>136</v>
      </c>
      <c r="C112" s="4" t="s">
        <v>28</v>
      </c>
      <c r="D112" s="25">
        <v>114.14400000000001</v>
      </c>
      <c r="E112" s="19" t="s">
        <v>81</v>
      </c>
      <c r="F112" s="1"/>
      <c r="H112" s="1"/>
      <c r="I112" s="1"/>
      <c r="P112" s="52">
        <v>5139.5</v>
      </c>
      <c r="Q112" s="51">
        <v>28.218039696125</v>
      </c>
      <c r="R112" s="4">
        <v>41.56</v>
      </c>
      <c r="S112" s="44">
        <f t="shared" si="26"/>
        <v>5069.7219603038748</v>
      </c>
      <c r="U112" s="9"/>
      <c r="W112" s="41" t="s">
        <v>114</v>
      </c>
      <c r="Y112" s="9"/>
      <c r="Z112" s="9"/>
      <c r="AA112" s="43" t="s">
        <v>115</v>
      </c>
      <c r="AB112" s="9"/>
      <c r="AD112" s="9"/>
    </row>
    <row r="113" spans="1:30">
      <c r="A113" s="4">
        <v>9</v>
      </c>
      <c r="B113" t="s">
        <v>17</v>
      </c>
      <c r="C113" s="4" t="s">
        <v>27</v>
      </c>
      <c r="D113" s="25">
        <v>128.16</v>
      </c>
      <c r="E113" s="19" t="s">
        <v>82</v>
      </c>
      <c r="F113" s="1"/>
      <c r="H113" s="1"/>
      <c r="I113" s="1"/>
      <c r="P113" s="52">
        <v>5756</v>
      </c>
      <c r="Q113" s="51">
        <v>40.29730292699999</v>
      </c>
      <c r="R113" s="4">
        <v>46.55</v>
      </c>
      <c r="S113" s="44">
        <f t="shared" si="26"/>
        <v>5669.1526970730001</v>
      </c>
      <c r="U113" s="9"/>
      <c r="W113" s="41" t="s">
        <v>114</v>
      </c>
      <c r="Y113" s="9"/>
      <c r="Z113" s="9"/>
      <c r="AA113" s="4"/>
      <c r="AB113" s="9"/>
      <c r="AD113" s="9"/>
    </row>
    <row r="114" spans="1:30">
      <c r="A114" s="4">
        <v>10</v>
      </c>
      <c r="B114" t="s">
        <v>18</v>
      </c>
      <c r="C114" s="4" t="s">
        <v>29</v>
      </c>
      <c r="D114" s="25">
        <v>142.17599999999999</v>
      </c>
      <c r="E114" s="19" t="s">
        <v>83</v>
      </c>
      <c r="F114" s="1"/>
      <c r="H114" s="1"/>
      <c r="I114" s="1"/>
      <c r="P114" s="52">
        <v>6372.5</v>
      </c>
      <c r="Q114" s="51">
        <v>53.428134732874994</v>
      </c>
      <c r="R114" s="4">
        <v>51.42</v>
      </c>
      <c r="S114" s="44">
        <f t="shared" si="26"/>
        <v>6267.6518652671248</v>
      </c>
      <c r="U114" s="9"/>
      <c r="W114" s="41" t="s">
        <v>114</v>
      </c>
      <c r="Y114" s="9"/>
      <c r="Z114" s="9"/>
      <c r="AA114" s="4"/>
      <c r="AB114" s="9"/>
      <c r="AD114" s="9"/>
    </row>
    <row r="115" spans="1:30">
      <c r="A115" s="4">
        <v>11</v>
      </c>
      <c r="B115" t="s">
        <v>4</v>
      </c>
      <c r="C115" s="4" t="s">
        <v>30</v>
      </c>
      <c r="D115" s="25">
        <v>156.19200000000001</v>
      </c>
      <c r="E115" s="19" t="s">
        <v>84</v>
      </c>
      <c r="F115" s="1"/>
      <c r="H115" s="1"/>
      <c r="I115" s="1"/>
      <c r="P115" s="52">
        <v>6989</v>
      </c>
      <c r="Q115" s="51">
        <v>68.139100158749997</v>
      </c>
      <c r="R115" s="4">
        <v>56.58</v>
      </c>
      <c r="S115" s="44">
        <f t="shared" si="26"/>
        <v>6864.2808998412502</v>
      </c>
      <c r="U115" s="9"/>
      <c r="W115" s="41" t="s">
        <v>114</v>
      </c>
      <c r="Y115" s="9"/>
      <c r="Z115" s="9"/>
      <c r="AA115" s="4"/>
      <c r="AB115" s="9"/>
      <c r="AD115" s="9"/>
    </row>
    <row r="116" spans="1:30">
      <c r="A116" s="4">
        <v>12</v>
      </c>
      <c r="B116" t="s">
        <v>5</v>
      </c>
      <c r="C116" s="4" t="s">
        <v>31</v>
      </c>
      <c r="D116" s="25">
        <v>170.208</v>
      </c>
      <c r="E116" s="19" t="s">
        <v>85</v>
      </c>
      <c r="F116" s="1"/>
      <c r="H116" s="1"/>
      <c r="I116" s="1"/>
      <c r="P116" s="52">
        <v>7605.5</v>
      </c>
      <c r="Q116" s="51">
        <v>83.868217574625021</v>
      </c>
      <c r="R116" s="4">
        <v>61.52</v>
      </c>
      <c r="S116" s="44">
        <f t="shared" si="26"/>
        <v>7460.1117824253743</v>
      </c>
      <c r="U116"/>
      <c r="W116" s="41" t="s">
        <v>96</v>
      </c>
      <c r="Y116" s="9"/>
      <c r="Z116" s="9"/>
      <c r="AA116" s="4"/>
      <c r="AB116" s="9"/>
      <c r="AD116" s="9"/>
    </row>
    <row r="117" spans="1:30">
      <c r="A117" s="4">
        <v>13</v>
      </c>
      <c r="B117" t="s">
        <v>137</v>
      </c>
      <c r="C117" s="4" t="s">
        <v>9</v>
      </c>
      <c r="D117" s="25">
        <v>184.22399999999999</v>
      </c>
      <c r="E117" s="19" t="s">
        <v>86</v>
      </c>
      <c r="F117" s="1"/>
      <c r="H117" s="1"/>
      <c r="I117" s="1"/>
      <c r="P117" s="52">
        <v>8222</v>
      </c>
      <c r="Q117" s="54">
        <v>100.37250771049997</v>
      </c>
      <c r="R117" s="4">
        <v>66.680000000000007</v>
      </c>
      <c r="S117" s="44">
        <f t="shared" ref="S117:S119" si="27">P117-Q117-R117</f>
        <v>8054.9474922894997</v>
      </c>
      <c r="U117"/>
    </row>
    <row r="118" spans="1:30">
      <c r="A118" s="4">
        <v>14</v>
      </c>
      <c r="B118" t="s">
        <v>138</v>
      </c>
      <c r="C118" s="4" t="s">
        <v>10</v>
      </c>
      <c r="D118" s="25">
        <v>198.24</v>
      </c>
      <c r="E118" s="19" t="s">
        <v>87</v>
      </c>
      <c r="F118" s="1"/>
      <c r="H118" s="1"/>
      <c r="I118" s="1"/>
      <c r="P118" s="52">
        <v>8838.5</v>
      </c>
      <c r="Q118" s="54">
        <v>119.47843728137499</v>
      </c>
      <c r="R118" s="4">
        <v>71.73</v>
      </c>
      <c r="S118" s="44">
        <f t="shared" si="27"/>
        <v>8647.2915627186248</v>
      </c>
      <c r="U118"/>
    </row>
    <row r="119" spans="1:30">
      <c r="A119" s="4">
        <v>15</v>
      </c>
      <c r="B119" t="s">
        <v>6</v>
      </c>
      <c r="C119" s="4" t="s">
        <v>11</v>
      </c>
      <c r="D119" s="25">
        <v>212.256</v>
      </c>
      <c r="E119" s="19" t="s">
        <v>88</v>
      </c>
      <c r="F119" s="1"/>
      <c r="H119" s="1"/>
      <c r="I119" s="1"/>
      <c r="P119" s="4">
        <v>9455</v>
      </c>
      <c r="Q119" s="51">
        <v>138.94400765624997</v>
      </c>
      <c r="R119" s="54">
        <v>75.400000000000006</v>
      </c>
      <c r="S119" s="56">
        <f t="shared" si="27"/>
        <v>9240.6559923437508</v>
      </c>
      <c r="U119"/>
    </row>
    <row r="120" spans="1:30">
      <c r="D120" s="25"/>
      <c r="E120" s="19"/>
      <c r="F120" s="1"/>
      <c r="H120" s="1"/>
      <c r="I120" s="1"/>
      <c r="L120" s="36" t="s">
        <v>38</v>
      </c>
    </row>
    <row r="121" spans="1:30">
      <c r="D121" s="25"/>
      <c r="E121" s="19"/>
      <c r="F121" s="1"/>
      <c r="H121" s="1"/>
      <c r="I121" s="1"/>
    </row>
    <row r="122" spans="1:30">
      <c r="D122" s="25"/>
      <c r="E122" s="19"/>
      <c r="F122" s="1"/>
      <c r="H122" s="1"/>
      <c r="I122" s="1"/>
    </row>
  </sheetData>
  <mergeCells count="2">
    <mergeCell ref="C3:X3"/>
    <mergeCell ref="C5:F5"/>
  </mergeCells>
  <phoneticPr fontId="9" type="noConversion"/>
  <hyperlinks>
    <hyperlink ref="C3" r:id="rId1"/>
  </hyperlinks>
  <printOptions gridLines="1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C. Bean</dc:creator>
  <cp:lastModifiedBy>John C. Bean</cp:lastModifiedBy>
  <dcterms:created xsi:type="dcterms:W3CDTF">2018-02-12T15:02:29Z</dcterms:created>
  <dcterms:modified xsi:type="dcterms:W3CDTF">2018-02-26T17:57:43Z</dcterms:modified>
</cp:coreProperties>
</file>